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 User 7.DESKTOP-2QO6PS9\Documents\"/>
    </mc:Choice>
  </mc:AlternateContent>
  <bookViews>
    <workbookView xWindow="0" yWindow="96" windowWidth="12804" windowHeight="4644"/>
  </bookViews>
  <sheets>
    <sheet name="Projections" sheetId="1" r:id="rId1"/>
    <sheet name="Output (1)" sheetId="2" r:id="rId2"/>
  </sheets>
  <definedNames>
    <definedName name="_xlnm.Print_Area" localSheetId="0">Projections!$B$2:$V$42</definedName>
    <definedName name="_xlnm.Print_Titles" localSheetId="0">Projections!$B:$B</definedName>
  </definedNames>
  <calcPr calcId="171027"/>
</workbook>
</file>

<file path=xl/calcChain.xml><?xml version="1.0" encoding="utf-8"?>
<calcChain xmlns="http://schemas.openxmlformats.org/spreadsheetml/2006/main">
  <c r="G11" i="1" l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C9" i="1" l="1"/>
  <c r="C1" i="2" l="1"/>
  <c r="H11" i="1"/>
  <c r="I11" i="1" s="1"/>
  <c r="J11" i="1" s="1"/>
  <c r="K11" i="1" s="1"/>
  <c r="L11" i="1" s="1"/>
  <c r="M11" i="1" s="1"/>
  <c r="N11" i="1" s="1"/>
  <c r="O11" i="1" s="1"/>
  <c r="D10" i="1"/>
  <c r="E10" i="1" s="1"/>
  <c r="F10" i="1" s="1"/>
  <c r="V38" i="1"/>
  <c r="V37" i="1"/>
  <c r="D7" i="1"/>
  <c r="D8" i="1"/>
  <c r="E8" i="1" s="1"/>
  <c r="D6" i="1"/>
  <c r="E6" i="1" s="1"/>
  <c r="F6" i="1" s="1"/>
  <c r="D21" i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D24" i="1"/>
  <c r="D20" i="1"/>
  <c r="C12" i="1"/>
  <c r="C16" i="1" s="1"/>
  <c r="C25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P11" i="1" l="1"/>
  <c r="Q11" i="1" s="1"/>
  <c r="R11" i="1" s="1"/>
  <c r="S11" i="1" s="1"/>
  <c r="T11" i="1" s="1"/>
  <c r="G6" i="1"/>
  <c r="H6" i="1" s="1"/>
  <c r="T1" i="2"/>
  <c r="E7" i="1"/>
  <c r="E9" i="1" s="1"/>
  <c r="D9" i="1"/>
  <c r="N1" i="2"/>
  <c r="R1" i="2"/>
  <c r="M1" i="2"/>
  <c r="G1" i="2"/>
  <c r="S1" i="2"/>
  <c r="Q1" i="2"/>
  <c r="K1" i="2"/>
  <c r="F1" i="2"/>
  <c r="I1" i="2"/>
  <c r="O1" i="2"/>
  <c r="J1" i="2"/>
  <c r="E1" i="2"/>
  <c r="P1" i="2"/>
  <c r="L1" i="2"/>
  <c r="H1" i="2"/>
  <c r="D1" i="2"/>
  <c r="C2" i="2"/>
  <c r="D12" i="1"/>
  <c r="D2" i="2" s="1"/>
  <c r="E12" i="1"/>
  <c r="E2" i="2" s="1"/>
  <c r="G10" i="1"/>
  <c r="F12" i="1"/>
  <c r="F2" i="2" s="1"/>
  <c r="F8" i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V22" i="1"/>
  <c r="E20" i="1"/>
  <c r="F20" i="1" s="1"/>
  <c r="G20" i="1" s="1"/>
  <c r="H20" i="1" s="1"/>
  <c r="I20" i="1" s="1"/>
  <c r="C15" i="1"/>
  <c r="C36" i="1" s="1"/>
  <c r="V23" i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C17" i="1"/>
  <c r="D25" i="1"/>
  <c r="D17" i="1" l="1"/>
  <c r="D16" i="1"/>
  <c r="D15" i="1"/>
  <c r="D36" i="1" s="1"/>
  <c r="D39" i="1" s="1"/>
  <c r="F7" i="1"/>
  <c r="G7" i="1" s="1"/>
  <c r="H7" i="1" s="1"/>
  <c r="I7" i="1" s="1"/>
  <c r="I6" i="1"/>
  <c r="J6" i="1" s="1"/>
  <c r="E17" i="1"/>
  <c r="E15" i="1"/>
  <c r="E36" i="1" s="1"/>
  <c r="E39" i="1" s="1"/>
  <c r="E16" i="1"/>
  <c r="E25" i="1"/>
  <c r="H25" i="1"/>
  <c r="F25" i="1"/>
  <c r="G25" i="1"/>
  <c r="F15" i="1"/>
  <c r="H10" i="1"/>
  <c r="G12" i="1"/>
  <c r="G2" i="2" s="1"/>
  <c r="V24" i="1"/>
  <c r="V21" i="1"/>
  <c r="G8" i="1"/>
  <c r="F17" i="1"/>
  <c r="C39" i="1"/>
  <c r="I25" i="1"/>
  <c r="J20" i="1"/>
  <c r="C30" i="1"/>
  <c r="C31" i="1"/>
  <c r="C18" i="1"/>
  <c r="D30" i="1" l="1"/>
  <c r="D31" i="1"/>
  <c r="F16" i="1"/>
  <c r="F18" i="1" s="1"/>
  <c r="F32" i="1" s="1"/>
  <c r="D18" i="1"/>
  <c r="D32" i="1" s="1"/>
  <c r="G9" i="1"/>
  <c r="F9" i="1"/>
  <c r="E30" i="1"/>
  <c r="E31" i="1"/>
  <c r="F36" i="1"/>
  <c r="F39" i="1" s="1"/>
  <c r="E18" i="1"/>
  <c r="E27" i="1" s="1"/>
  <c r="F31" i="1"/>
  <c r="G16" i="1"/>
  <c r="G15" i="1"/>
  <c r="G36" i="1" s="1"/>
  <c r="G39" i="1" s="1"/>
  <c r="H12" i="1"/>
  <c r="H2" i="2" s="1"/>
  <c r="I10" i="1"/>
  <c r="J7" i="1"/>
  <c r="G17" i="1"/>
  <c r="H8" i="1"/>
  <c r="H9" i="1" s="1"/>
  <c r="C27" i="1"/>
  <c r="C41" i="1" s="1"/>
  <c r="K6" i="1"/>
  <c r="K20" i="1"/>
  <c r="J25" i="1"/>
  <c r="C32" i="1"/>
  <c r="F30" i="1" l="1"/>
  <c r="D27" i="1"/>
  <c r="D41" i="1" s="1"/>
  <c r="F27" i="1"/>
  <c r="F33" i="1" s="1"/>
  <c r="E32" i="1"/>
  <c r="E41" i="1"/>
  <c r="E33" i="1"/>
  <c r="C33" i="1"/>
  <c r="C42" i="1"/>
  <c r="G30" i="1"/>
  <c r="H15" i="1"/>
  <c r="H36" i="1" s="1"/>
  <c r="H39" i="1" s="1"/>
  <c r="H16" i="1"/>
  <c r="J10" i="1"/>
  <c r="I12" i="1"/>
  <c r="I2" i="2" s="1"/>
  <c r="K7" i="1"/>
  <c r="I8" i="1"/>
  <c r="I9" i="1" s="1"/>
  <c r="H17" i="1"/>
  <c r="G31" i="1"/>
  <c r="G18" i="1"/>
  <c r="L6" i="1"/>
  <c r="L20" i="1"/>
  <c r="K25" i="1"/>
  <c r="D33" i="1"/>
  <c r="F41" i="1" l="1"/>
  <c r="D42" i="1"/>
  <c r="C3" i="2"/>
  <c r="H30" i="1"/>
  <c r="I15" i="1"/>
  <c r="I36" i="1" s="1"/>
  <c r="I39" i="1" s="1"/>
  <c r="I16" i="1"/>
  <c r="K10" i="1"/>
  <c r="J12" i="1"/>
  <c r="J2" i="2" s="1"/>
  <c r="G27" i="1"/>
  <c r="G32" i="1"/>
  <c r="J8" i="1"/>
  <c r="J9" i="1" s="1"/>
  <c r="I17" i="1"/>
  <c r="H31" i="1"/>
  <c r="H18" i="1"/>
  <c r="L7" i="1"/>
  <c r="L25" i="1"/>
  <c r="L45" i="1" s="1"/>
  <c r="M20" i="1"/>
  <c r="M6" i="1"/>
  <c r="E42" i="1" l="1"/>
  <c r="D3" i="2"/>
  <c r="J15" i="1"/>
  <c r="J36" i="1" s="1"/>
  <c r="J39" i="1" s="1"/>
  <c r="J16" i="1"/>
  <c r="L10" i="1"/>
  <c r="K12" i="1"/>
  <c r="K2" i="2" s="1"/>
  <c r="I30" i="1"/>
  <c r="H27" i="1"/>
  <c r="H32" i="1"/>
  <c r="I31" i="1"/>
  <c r="I18" i="1"/>
  <c r="G41" i="1"/>
  <c r="G33" i="1"/>
  <c r="M7" i="1"/>
  <c r="J17" i="1"/>
  <c r="K8" i="1"/>
  <c r="K9" i="1" s="1"/>
  <c r="N6" i="1"/>
  <c r="M25" i="1"/>
  <c r="N20" i="1"/>
  <c r="E3" i="2" l="1"/>
  <c r="F42" i="1"/>
  <c r="J30" i="1"/>
  <c r="K15" i="1"/>
  <c r="K36" i="1" s="1"/>
  <c r="K39" i="1" s="1"/>
  <c r="K16" i="1"/>
  <c r="L12" i="1"/>
  <c r="L2" i="2" s="1"/>
  <c r="M10" i="1"/>
  <c r="H33" i="1"/>
  <c r="H41" i="1"/>
  <c r="I27" i="1"/>
  <c r="I32" i="1"/>
  <c r="N7" i="1"/>
  <c r="K17" i="1"/>
  <c r="L8" i="1"/>
  <c r="L9" i="1" s="1"/>
  <c r="J31" i="1"/>
  <c r="J18" i="1"/>
  <c r="O20" i="1"/>
  <c r="N25" i="1"/>
  <c r="O6" i="1"/>
  <c r="F3" i="2" l="1"/>
  <c r="G42" i="1"/>
  <c r="H42" i="1" s="1"/>
  <c r="K30" i="1"/>
  <c r="N10" i="1"/>
  <c r="M12" i="1"/>
  <c r="M2" i="2" s="1"/>
  <c r="L15" i="1"/>
  <c r="L36" i="1" s="1"/>
  <c r="L39" i="1" s="1"/>
  <c r="L16" i="1"/>
  <c r="I33" i="1"/>
  <c r="I41" i="1"/>
  <c r="O7" i="1"/>
  <c r="M8" i="1"/>
  <c r="M9" i="1" s="1"/>
  <c r="L17" i="1"/>
  <c r="J32" i="1"/>
  <c r="J27" i="1"/>
  <c r="K31" i="1"/>
  <c r="K18" i="1"/>
  <c r="P20" i="1"/>
  <c r="O25" i="1"/>
  <c r="P6" i="1"/>
  <c r="I42" i="1" l="1"/>
  <c r="H3" i="2"/>
  <c r="G3" i="2"/>
  <c r="L30" i="1"/>
  <c r="M15" i="1"/>
  <c r="M36" i="1" s="1"/>
  <c r="M39" i="1" s="1"/>
  <c r="M16" i="1"/>
  <c r="O10" i="1"/>
  <c r="N12" i="1"/>
  <c r="N2" i="2" s="1"/>
  <c r="K27" i="1"/>
  <c r="K32" i="1"/>
  <c r="L31" i="1"/>
  <c r="L18" i="1"/>
  <c r="M17" i="1"/>
  <c r="N8" i="1"/>
  <c r="N9" i="1" s="1"/>
  <c r="J41" i="1"/>
  <c r="J33" i="1"/>
  <c r="P7" i="1"/>
  <c r="Q6" i="1"/>
  <c r="P25" i="1"/>
  <c r="Q20" i="1"/>
  <c r="J42" i="1" l="1"/>
  <c r="I3" i="2"/>
  <c r="M30" i="1"/>
  <c r="N15" i="1"/>
  <c r="N36" i="1" s="1"/>
  <c r="N39" i="1" s="1"/>
  <c r="N16" i="1"/>
  <c r="O12" i="1"/>
  <c r="O2" i="2" s="1"/>
  <c r="P10" i="1"/>
  <c r="L27" i="1"/>
  <c r="L32" i="1"/>
  <c r="Q7" i="1"/>
  <c r="N17" i="1"/>
  <c r="O8" i="1"/>
  <c r="O9" i="1" s="1"/>
  <c r="M31" i="1"/>
  <c r="M18" i="1"/>
  <c r="K33" i="1"/>
  <c r="K41" i="1"/>
  <c r="R6" i="1"/>
  <c r="Q25" i="1"/>
  <c r="R20" i="1"/>
  <c r="J3" i="2" l="1"/>
  <c r="K42" i="1"/>
  <c r="N30" i="1"/>
  <c r="O15" i="1"/>
  <c r="O36" i="1" s="1"/>
  <c r="O39" i="1" s="1"/>
  <c r="O16" i="1"/>
  <c r="P12" i="1"/>
  <c r="P2" i="2" s="1"/>
  <c r="Q10" i="1"/>
  <c r="R7" i="1"/>
  <c r="O17" i="1"/>
  <c r="P8" i="1"/>
  <c r="P9" i="1" s="1"/>
  <c r="M27" i="1"/>
  <c r="M32" i="1"/>
  <c r="N31" i="1"/>
  <c r="N18" i="1"/>
  <c r="L41" i="1"/>
  <c r="L33" i="1"/>
  <c r="S6" i="1"/>
  <c r="S20" i="1"/>
  <c r="R25" i="1"/>
  <c r="L42" i="1" l="1"/>
  <c r="K3" i="2"/>
  <c r="R10" i="1"/>
  <c r="Q12" i="1"/>
  <c r="Q2" i="2" s="1"/>
  <c r="P15" i="1"/>
  <c r="P36" i="1" s="1"/>
  <c r="P39" i="1" s="1"/>
  <c r="P16" i="1"/>
  <c r="O30" i="1"/>
  <c r="M33" i="1"/>
  <c r="M41" i="1"/>
  <c r="N27" i="1"/>
  <c r="N32" i="1"/>
  <c r="P17" i="1"/>
  <c r="Q8" i="1"/>
  <c r="Q9" i="1" s="1"/>
  <c r="O31" i="1"/>
  <c r="O18" i="1"/>
  <c r="S7" i="1"/>
  <c r="T6" i="1"/>
  <c r="T20" i="1"/>
  <c r="S25" i="1"/>
  <c r="M42" i="1" l="1"/>
  <c r="L3" i="2"/>
  <c r="P30" i="1"/>
  <c r="Q15" i="1"/>
  <c r="Q36" i="1" s="1"/>
  <c r="Q39" i="1" s="1"/>
  <c r="Q16" i="1"/>
  <c r="S10" i="1"/>
  <c r="R12" i="1"/>
  <c r="R2" i="2" s="1"/>
  <c r="N33" i="1"/>
  <c r="N41" i="1"/>
  <c r="Q17" i="1"/>
  <c r="R8" i="1"/>
  <c r="R9" i="1" s="1"/>
  <c r="T25" i="1"/>
  <c r="T7" i="1"/>
  <c r="P31" i="1"/>
  <c r="P18" i="1"/>
  <c r="O27" i="1"/>
  <c r="O32" i="1"/>
  <c r="N42" i="1" l="1"/>
  <c r="M3" i="2"/>
  <c r="Q30" i="1"/>
  <c r="T10" i="1"/>
  <c r="S12" i="1"/>
  <c r="S2" i="2" s="1"/>
  <c r="R15" i="1"/>
  <c r="R36" i="1" s="1"/>
  <c r="R39" i="1" s="1"/>
  <c r="R16" i="1"/>
  <c r="S8" i="1"/>
  <c r="S9" i="1" s="1"/>
  <c r="R17" i="1"/>
  <c r="O33" i="1"/>
  <c r="O41" i="1"/>
  <c r="Q31" i="1"/>
  <c r="Q18" i="1"/>
  <c r="P32" i="1"/>
  <c r="P27" i="1"/>
  <c r="T12" i="1" l="1"/>
  <c r="T2" i="2" s="1"/>
  <c r="O42" i="1"/>
  <c r="N3" i="2"/>
  <c r="R30" i="1"/>
  <c r="S15" i="1"/>
  <c r="S36" i="1" s="1"/>
  <c r="S16" i="1"/>
  <c r="P33" i="1"/>
  <c r="P41" i="1"/>
  <c r="Q32" i="1"/>
  <c r="Q27" i="1"/>
  <c r="R31" i="1"/>
  <c r="R18" i="1"/>
  <c r="T8" i="1"/>
  <c r="S17" i="1"/>
  <c r="T16" i="1" l="1"/>
  <c r="T15" i="1"/>
  <c r="T36" i="1" s="1"/>
  <c r="T39" i="1" s="1"/>
  <c r="T17" i="1"/>
  <c r="T9" i="1"/>
  <c r="P42" i="1"/>
  <c r="O3" i="2"/>
  <c r="S39" i="1"/>
  <c r="S30" i="1"/>
  <c r="R32" i="1"/>
  <c r="R27" i="1"/>
  <c r="S31" i="1"/>
  <c r="S18" i="1"/>
  <c r="Q33" i="1"/>
  <c r="Q41" i="1"/>
  <c r="V25" i="1" l="1"/>
  <c r="T30" i="1"/>
  <c r="T31" i="1"/>
  <c r="T18" i="1"/>
  <c r="T32" i="1" s="1"/>
  <c r="P3" i="2"/>
  <c r="Q42" i="1"/>
  <c r="R41" i="1"/>
  <c r="R33" i="1"/>
  <c r="S27" i="1"/>
  <c r="S32" i="1"/>
  <c r="T27" i="1" l="1"/>
  <c r="T41" i="1" s="1"/>
  <c r="V20" i="1"/>
  <c r="R42" i="1"/>
  <c r="Q3" i="2"/>
  <c r="S33" i="1"/>
  <c r="S41" i="1"/>
  <c r="T33" i="1" l="1"/>
  <c r="S42" i="1"/>
  <c r="T42" i="1" s="1"/>
  <c r="R3" i="2"/>
  <c r="T3" i="2" l="1"/>
  <c r="S3" i="2"/>
  <c r="V12" i="1" l="1"/>
  <c r="V15" i="1" l="1"/>
  <c r="V17" i="1"/>
  <c r="V16" i="1"/>
  <c r="V30" i="1" l="1"/>
  <c r="V31" i="1"/>
  <c r="V18" i="1"/>
  <c r="V32" i="1" s="1"/>
  <c r="V39" i="1"/>
  <c r="V36" i="1"/>
  <c r="V27" i="1" l="1"/>
  <c r="V33" i="1" s="1"/>
</calcChain>
</file>

<file path=xl/comments1.xml><?xml version="1.0" encoding="utf-8"?>
<comments xmlns="http://schemas.openxmlformats.org/spreadsheetml/2006/main">
  <authors>
    <author>ksalas84@gmail.com</author>
  </authors>
  <commentList>
    <comment ref="A36" authorId="0" shapeId="0">
      <text>
        <r>
          <rPr>
            <b/>
            <sz val="9"/>
            <color indexed="81"/>
            <rFont val="Tahoma"/>
            <family val="2"/>
          </rPr>
          <t>ksalas84@gmail.com:</t>
        </r>
        <r>
          <rPr>
            <sz val="9"/>
            <color indexed="81"/>
            <rFont val="Tahoma"/>
            <family val="2"/>
          </rPr>
          <t xml:space="preserve">
working capital % of revenue growth</t>
        </r>
      </text>
    </comment>
  </commentList>
</comments>
</file>

<file path=xl/sharedStrings.xml><?xml version="1.0" encoding="utf-8"?>
<sst xmlns="http://schemas.openxmlformats.org/spreadsheetml/2006/main" count="37" uniqueCount="31">
  <si>
    <t>Start-Up Costs</t>
  </si>
  <si>
    <t>Unit Economics</t>
  </si>
  <si>
    <t>Labor</t>
  </si>
  <si>
    <t>Inventory</t>
  </si>
  <si>
    <t>Profit &amp; Losses</t>
  </si>
  <si>
    <t>Revenue</t>
  </si>
  <si>
    <t>Gross Profit</t>
  </si>
  <si>
    <t>Rent</t>
  </si>
  <si>
    <t>IT</t>
  </si>
  <si>
    <t>Utility</t>
  </si>
  <si>
    <t>Other Operating Expenses</t>
  </si>
  <si>
    <t>Total Operating Expenses</t>
  </si>
  <si>
    <t>Payroll (Mgmt. &amp; Admin)</t>
  </si>
  <si>
    <t>Operating Income</t>
  </si>
  <si>
    <t>Daily Transactions</t>
  </si>
  <si>
    <t>Monthly Transactions</t>
  </si>
  <si>
    <t>Margins</t>
  </si>
  <si>
    <t>Other Cash Flows</t>
  </si>
  <si>
    <t>Working Capital</t>
  </si>
  <si>
    <t>Equipment Purchases</t>
  </si>
  <si>
    <t>Total Other Cash Flows</t>
  </si>
  <si>
    <t>Total Cash Flows</t>
  </si>
  <si>
    <t>Cumulative Cash Flow</t>
  </si>
  <si>
    <t>Growth</t>
  </si>
  <si>
    <t>Cum.</t>
  </si>
  <si>
    <t>Cum. Cash Flow</t>
  </si>
  <si>
    <t>Units/Month</t>
  </si>
  <si>
    <t>Gross Margin</t>
  </si>
  <si>
    <t>Sales (Revenue)</t>
  </si>
  <si>
    <t>Period</t>
  </si>
  <si>
    <t>Cash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</si>
</sst>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164" formatCode="[$-409]mmm\-yy;@"/>
    <numFmt numFmtId="165" formatCode="&quot;$&quot;#,##0.00_);\(&quot;$&quot;#,##0.00\);\–_);&quot;–&quot;_)"/>
    <numFmt numFmtId="166" formatCode="#,##0.0_);\(#,##0.0\);\–_);&quot;–&quot;_)"/>
    <numFmt numFmtId="167" formatCode="#,##0_);\(#,##0\);\–_);&quot;–&quot;_)"/>
    <numFmt numFmtId="168" formatCode="#,##0.0_);\(#,##0.0\)"/>
    <numFmt numFmtId="169" formatCode="0.0%_);\(0.0%\);&quot;–&quot;_)"/>
    <numFmt numFmtId="170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166" fontId="2" fillId="0" borderId="0" xfId="0" applyNumberFormat="1" applyFont="1"/>
    <xf numFmtId="167" fontId="2" fillId="0" borderId="0" xfId="0" applyNumberFormat="1" applyFont="1"/>
    <xf numFmtId="0" fontId="3" fillId="0" borderId="0" xfId="0" applyFont="1"/>
    <xf numFmtId="169" fontId="6" fillId="0" borderId="0" xfId="0" applyNumberFormat="1" applyFont="1"/>
    <xf numFmtId="167" fontId="7" fillId="0" borderId="0" xfId="0" applyNumberFormat="1" applyFont="1"/>
    <xf numFmtId="166" fontId="7" fillId="0" borderId="0" xfId="0" applyNumberFormat="1" applyFont="1"/>
    <xf numFmtId="168" fontId="7" fillId="0" borderId="1" xfId="0" applyNumberFormat="1" applyFont="1" applyBorder="1"/>
    <xf numFmtId="166" fontId="7" fillId="0" borderId="1" xfId="0" applyNumberFormat="1" applyFont="1" applyBorder="1"/>
    <xf numFmtId="168" fontId="8" fillId="0" borderId="0" xfId="0" applyNumberFormat="1" applyFont="1"/>
    <xf numFmtId="169" fontId="9" fillId="0" borderId="0" xfId="0" applyNumberFormat="1" applyFont="1"/>
    <xf numFmtId="168" fontId="8" fillId="0" borderId="2" xfId="0" applyNumberFormat="1" applyFont="1" applyBorder="1"/>
    <xf numFmtId="168" fontId="7" fillId="0" borderId="0" xfId="0" applyNumberFormat="1" applyFont="1"/>
    <xf numFmtId="165" fontId="7" fillId="0" borderId="0" xfId="0" applyNumberFormat="1" applyFont="1"/>
    <xf numFmtId="168" fontId="8" fillId="0" borderId="0" xfId="0" applyNumberFormat="1" applyFont="1" applyBorder="1"/>
    <xf numFmtId="164" fontId="1" fillId="0" borderId="3" xfId="0" applyNumberFormat="1" applyFont="1" applyBorder="1"/>
    <xf numFmtId="0" fontId="1" fillId="0" borderId="4" xfId="0" applyFont="1" applyBorder="1"/>
    <xf numFmtId="0" fontId="0" fillId="0" borderId="4" xfId="0" applyBorder="1"/>
    <xf numFmtId="164" fontId="1" fillId="0" borderId="3" xfId="0" applyNumberFormat="1" applyFont="1" applyBorder="1" applyAlignment="1">
      <alignment horizontal="center"/>
    </xf>
    <xf numFmtId="165" fontId="2" fillId="2" borderId="0" xfId="0" applyNumberFormat="1" applyFont="1" applyFill="1"/>
    <xf numFmtId="167" fontId="2" fillId="2" borderId="0" xfId="0" applyNumberFormat="1" applyFont="1" applyFill="1"/>
    <xf numFmtId="166" fontId="2" fillId="2" borderId="0" xfId="0" applyNumberFormat="1" applyFont="1" applyFill="1"/>
    <xf numFmtId="7" fontId="0" fillId="0" borderId="0" xfId="0" applyNumberFormat="1"/>
    <xf numFmtId="170" fontId="6" fillId="2" borderId="0" xfId="0" applyNumberFormat="1" applyFont="1" applyFill="1"/>
    <xf numFmtId="170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D86"/>
      <color rgb="FFF6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'Output (1)'!$B$3</c:f>
              <c:strCache>
                <c:ptCount val="1"/>
                <c:pt idx="0">
                  <c:v>Cum. Cash Flow</c:v>
                </c:pt>
              </c:strCache>
            </c:strRef>
          </c:tx>
          <c:spPr>
            <a:ln>
              <a:solidFill>
                <a:srgbClr val="F69646"/>
              </a:solidFill>
            </a:ln>
          </c:spPr>
          <c:marker>
            <c:symbol val="none"/>
          </c:marker>
          <c:cat>
            <c:numRef>
              <c:f>'Output (1)'!$C$1:$T$1</c:f>
              <c:numCache>
                <c:formatCode>[$-409]mmm\-yy;@</c:formatCode>
                <c:ptCount val="18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</c:numCache>
            </c:numRef>
          </c:cat>
          <c:val>
            <c:numRef>
              <c:f>'Output (1)'!$C$3:$T$3</c:f>
              <c:numCache>
                <c:formatCode>#,##0_);\(#,##0\);\–_);"–"_)</c:formatCode>
                <c:ptCount val="18"/>
                <c:pt idx="0">
                  <c:v>-34.08</c:v>
                </c:pt>
                <c:pt idx="1">
                  <c:v>-52.008000000000003</c:v>
                </c:pt>
                <c:pt idx="2">
                  <c:v>-68.531999999999996</c:v>
                </c:pt>
                <c:pt idx="3">
                  <c:v>-83.74560000000001</c:v>
                </c:pt>
                <c:pt idx="4">
                  <c:v>-97.313279999999992</c:v>
                </c:pt>
                <c:pt idx="5">
                  <c:v>-108.741264</c:v>
                </c:pt>
                <c:pt idx="6">
                  <c:v>-117.38764319999999</c:v>
                </c:pt>
                <c:pt idx="7">
                  <c:v>-122.41793615999998</c:v>
                </c:pt>
                <c:pt idx="8">
                  <c:v>-122.74731700799998</c:v>
                </c:pt>
                <c:pt idx="9">
                  <c:v>-116.96551211039998</c:v>
                </c:pt>
                <c:pt idx="10">
                  <c:v>-103.23916574351998</c:v>
                </c:pt>
                <c:pt idx="11">
                  <c:v>-79.184915466575973</c:v>
                </c:pt>
                <c:pt idx="12">
                  <c:v>-41.70439010654875</c:v>
                </c:pt>
                <c:pt idx="13">
                  <c:v>13.230292861486632</c:v>
                </c:pt>
                <c:pt idx="14">
                  <c:v>90.855380719932668</c:v>
                </c:pt>
                <c:pt idx="15">
                  <c:v>197.97799493591248</c:v>
                </c:pt>
                <c:pt idx="16">
                  <c:v>343.44739341668628</c:v>
                </c:pt>
                <c:pt idx="17">
                  <c:v>538.76761144169222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5F-4EFC-995F-486B32D2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28640"/>
        <c:axId val="482129424"/>
      </c:lineChart>
      <c:lineChart>
        <c:grouping val="standard"/>
        <c:varyColors val="0"/>
        <c:ser>
          <c:idx val="0"/>
          <c:order val="0"/>
          <c:tx>
            <c:strRef>
              <c:f>'Output (1)'!$B$2</c:f>
              <c:strCache>
                <c:ptCount val="1"/>
                <c:pt idx="0">
                  <c:v>Units/Month</c:v>
                </c:pt>
              </c:strCache>
            </c:strRef>
          </c:tx>
          <c:spPr>
            <a:ln>
              <a:solidFill>
                <a:srgbClr val="004D86"/>
              </a:solidFill>
            </a:ln>
          </c:spPr>
          <c:marker>
            <c:symbol val="none"/>
          </c:marker>
          <c:cat>
            <c:numRef>
              <c:f>'Output (1)'!$C$1:$T$1</c:f>
              <c:numCache>
                <c:formatCode>[$-409]mmm\-yy;@</c:formatCode>
                <c:ptCount val="18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</c:numCache>
            </c:numRef>
          </c:cat>
          <c:val>
            <c:numRef>
              <c:f>'Output (1)'!$C$2:$T$2</c:f>
              <c:numCache>
                <c:formatCode>#,##0_);\(#,##0\);\–_);"–"_)</c:formatCode>
                <c:ptCount val="18"/>
                <c:pt idx="0">
                  <c:v>0.9</c:v>
                </c:pt>
                <c:pt idx="1">
                  <c:v>1.44</c:v>
                </c:pt>
                <c:pt idx="2">
                  <c:v>2.16</c:v>
                </c:pt>
                <c:pt idx="3">
                  <c:v>2.8080000000000003</c:v>
                </c:pt>
                <c:pt idx="4">
                  <c:v>3.6504000000000008</c:v>
                </c:pt>
                <c:pt idx="5">
                  <c:v>4.7455200000000008</c:v>
                </c:pt>
                <c:pt idx="6">
                  <c:v>6.1691760000000011</c:v>
                </c:pt>
                <c:pt idx="7">
                  <c:v>8.0199288000000006</c:v>
                </c:pt>
                <c:pt idx="8">
                  <c:v>10.425907440000003</c:v>
                </c:pt>
                <c:pt idx="9">
                  <c:v>13.553679672000003</c:v>
                </c:pt>
                <c:pt idx="10">
                  <c:v>17.619783573600007</c:v>
                </c:pt>
                <c:pt idx="11">
                  <c:v>22.905718645680007</c:v>
                </c:pt>
                <c:pt idx="12">
                  <c:v>29.777434239384011</c:v>
                </c:pt>
                <c:pt idx="13">
                  <c:v>38.710664511199219</c:v>
                </c:pt>
                <c:pt idx="14">
                  <c:v>50.323863864558987</c:v>
                </c:pt>
                <c:pt idx="15">
                  <c:v>65.421023023926679</c:v>
                </c:pt>
                <c:pt idx="16">
                  <c:v>85.047329931104684</c:v>
                </c:pt>
                <c:pt idx="17">
                  <c:v>110.5615289104361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5F-4EFC-995F-486B32D2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30992"/>
        <c:axId val="482130600"/>
      </c:lineChart>
      <c:dateAx>
        <c:axId val="48212864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low"/>
        <c:crossAx val="482129424"/>
        <c:crosses val="autoZero"/>
        <c:auto val="1"/>
        <c:lblOffset val="100"/>
        <c:baseTimeUnit val="months"/>
      </c:dateAx>
      <c:valAx>
        <c:axId val="482129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Cum.</a:t>
                </a:r>
                <a:r>
                  <a:rPr lang="en-US" baseline="0"/>
                  <a:t> Cash Flow (000s)</a:t>
                </a:r>
                <a:endParaRPr lang="en-US"/>
              </a:p>
            </c:rich>
          </c:tx>
          <c:overlay val="0"/>
        </c:title>
        <c:numFmt formatCode="#,##0_);\(#,##0\);\–_);&quot;–&quot;_)" sourceLinked="1"/>
        <c:majorTickMark val="out"/>
        <c:minorTickMark val="none"/>
        <c:tickLblPos val="nextTo"/>
        <c:crossAx val="482128640"/>
        <c:crosses val="autoZero"/>
        <c:crossBetween val="between"/>
      </c:valAx>
      <c:valAx>
        <c:axId val="4821306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Units per Month (000s)</a:t>
                </a:r>
              </a:p>
            </c:rich>
          </c:tx>
          <c:overlay val="0"/>
        </c:title>
        <c:numFmt formatCode="#,##0_);\(#,##0\);\–_);&quot;–&quot;_)" sourceLinked="1"/>
        <c:majorTickMark val="out"/>
        <c:minorTickMark val="none"/>
        <c:tickLblPos val="nextTo"/>
        <c:crossAx val="482130992"/>
        <c:crosses val="max"/>
        <c:crossBetween val="between"/>
      </c:valAx>
      <c:dateAx>
        <c:axId val="482130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82130600"/>
        <c:crosses val="autoZero"/>
        <c:auto val="1"/>
        <c:lblOffset val="100"/>
        <c:baseTimeUnit val="months"/>
      </c:date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73024</xdr:colOff>
      <xdr:row>4</xdr:row>
      <xdr:rowOff>174625</xdr:rowOff>
    </xdr:from>
    <xdr:to>
      <xdr:col>11</xdr:col>
      <xdr:colOff>380999</xdr:colOff>
      <xdr:row>19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45"/>
  <sheetViews>
    <sheetView tabSelected="1" zoomScale="90" zoomScaleNormal="90" zoomScaleSheet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4.4" x14ac:dyDescent="0.55000000000000004"/>
  <cols>
    <col min="2" max="2" width="27.20703125" bestFit="1" customWidth="1"/>
    <col min="3" max="20" width="11.68359375" customWidth="1"/>
    <col min="21" max="21" width="2.68359375" customWidth="1"/>
    <col min="22" max="22" width="12.1015625" bestFit="1" customWidth="1"/>
  </cols>
  <sheetData>
    <row r="2" spans="2:22" ht="14.7" thickBot="1" x14ac:dyDescent="0.6">
      <c r="B2" s="23" t="s">
        <v>30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x14ac:dyDescent="0.55000000000000004">
      <c r="B3" t="s">
        <v>29</v>
      </c>
      <c r="C3">
        <v>1</v>
      </c>
      <c r="D3">
        <f>C3+1</f>
        <v>2</v>
      </c>
      <c r="E3">
        <f t="shared" ref="E3:T3" si="0">D3+1</f>
        <v>3</v>
      </c>
      <c r="F3">
        <f t="shared" si="0"/>
        <v>4</v>
      </c>
      <c r="G3">
        <f t="shared" si="0"/>
        <v>5</v>
      </c>
      <c r="H3">
        <f t="shared" si="0"/>
        <v>6</v>
      </c>
      <c r="I3">
        <f t="shared" si="0"/>
        <v>7</v>
      </c>
      <c r="J3">
        <f t="shared" si="0"/>
        <v>8</v>
      </c>
      <c r="K3">
        <f t="shared" si="0"/>
        <v>9</v>
      </c>
      <c r="L3">
        <f t="shared" si="0"/>
        <v>10</v>
      </c>
      <c r="M3">
        <f t="shared" si="0"/>
        <v>11</v>
      </c>
      <c r="N3">
        <f t="shared" si="0"/>
        <v>12</v>
      </c>
      <c r="O3">
        <f t="shared" si="0"/>
        <v>13</v>
      </c>
      <c r="P3">
        <f t="shared" si="0"/>
        <v>14</v>
      </c>
      <c r="Q3">
        <f t="shared" si="0"/>
        <v>15</v>
      </c>
      <c r="R3">
        <f t="shared" si="0"/>
        <v>16</v>
      </c>
      <c r="S3">
        <f t="shared" si="0"/>
        <v>17</v>
      </c>
      <c r="T3">
        <f t="shared" si="0"/>
        <v>18</v>
      </c>
    </row>
    <row r="4" spans="2:22" s="1" customFormat="1" x14ac:dyDescent="0.55000000000000004">
      <c r="C4" s="22">
        <v>42826</v>
      </c>
      <c r="D4" s="22">
        <f>EDATE(C4,1)</f>
        <v>42856</v>
      </c>
      <c r="E4" s="22">
        <f>EDATE(D4,1)</f>
        <v>42887</v>
      </c>
      <c r="F4" s="22">
        <f t="shared" ref="F4:T4" si="1">EDATE(E4,1)</f>
        <v>42917</v>
      </c>
      <c r="G4" s="22">
        <f t="shared" si="1"/>
        <v>42948</v>
      </c>
      <c r="H4" s="22">
        <f t="shared" si="1"/>
        <v>42979</v>
      </c>
      <c r="I4" s="22">
        <f t="shared" si="1"/>
        <v>43009</v>
      </c>
      <c r="J4" s="22">
        <f t="shared" si="1"/>
        <v>43040</v>
      </c>
      <c r="K4" s="22">
        <f t="shared" si="1"/>
        <v>43070</v>
      </c>
      <c r="L4" s="22">
        <f t="shared" si="1"/>
        <v>43101</v>
      </c>
      <c r="M4" s="22">
        <f t="shared" si="1"/>
        <v>43132</v>
      </c>
      <c r="N4" s="22">
        <f t="shared" si="1"/>
        <v>43160</v>
      </c>
      <c r="O4" s="22">
        <f t="shared" si="1"/>
        <v>43191</v>
      </c>
      <c r="P4" s="22">
        <f t="shared" si="1"/>
        <v>43221</v>
      </c>
      <c r="Q4" s="22">
        <f t="shared" si="1"/>
        <v>43252</v>
      </c>
      <c r="R4" s="22">
        <f t="shared" si="1"/>
        <v>43282</v>
      </c>
      <c r="S4" s="22">
        <f t="shared" si="1"/>
        <v>43313</v>
      </c>
      <c r="T4" s="22">
        <f t="shared" si="1"/>
        <v>43344</v>
      </c>
      <c r="V4" s="25" t="s">
        <v>24</v>
      </c>
    </row>
    <row r="5" spans="2:22" x14ac:dyDescent="0.55000000000000004">
      <c r="B5" s="1" t="s">
        <v>1</v>
      </c>
    </row>
    <row r="6" spans="2:22" x14ac:dyDescent="0.55000000000000004">
      <c r="B6" s="3" t="s">
        <v>28</v>
      </c>
      <c r="C6" s="26">
        <v>4</v>
      </c>
      <c r="D6" s="20">
        <f>+C6</f>
        <v>4</v>
      </c>
      <c r="E6" s="20">
        <f>+D6</f>
        <v>4</v>
      </c>
      <c r="F6" s="20">
        <f t="shared" ref="F6:T6" si="2">+E6</f>
        <v>4</v>
      </c>
      <c r="G6" s="20">
        <f t="shared" si="2"/>
        <v>4</v>
      </c>
      <c r="H6" s="20">
        <f t="shared" si="2"/>
        <v>4</v>
      </c>
      <c r="I6" s="20">
        <f t="shared" si="2"/>
        <v>4</v>
      </c>
      <c r="J6" s="20">
        <f t="shared" si="2"/>
        <v>4</v>
      </c>
      <c r="K6" s="20">
        <f t="shared" si="2"/>
        <v>4</v>
      </c>
      <c r="L6" s="20">
        <f t="shared" si="2"/>
        <v>4</v>
      </c>
      <c r="M6" s="20">
        <f t="shared" si="2"/>
        <v>4</v>
      </c>
      <c r="N6" s="20">
        <f t="shared" si="2"/>
        <v>4</v>
      </c>
      <c r="O6" s="20">
        <f t="shared" si="2"/>
        <v>4</v>
      </c>
      <c r="P6" s="20">
        <f t="shared" si="2"/>
        <v>4</v>
      </c>
      <c r="Q6" s="20">
        <f t="shared" si="2"/>
        <v>4</v>
      </c>
      <c r="R6" s="20">
        <f t="shared" si="2"/>
        <v>4</v>
      </c>
      <c r="S6" s="20">
        <f t="shared" si="2"/>
        <v>4</v>
      </c>
      <c r="T6" s="20">
        <f t="shared" si="2"/>
        <v>4</v>
      </c>
      <c r="V6" s="20"/>
    </row>
    <row r="7" spans="2:22" x14ac:dyDescent="0.55000000000000004">
      <c r="B7" s="3" t="s">
        <v>2</v>
      </c>
      <c r="C7" s="26">
        <v>1</v>
      </c>
      <c r="D7" s="20">
        <f t="shared" ref="D7:E8" si="3">+C7</f>
        <v>1</v>
      </c>
      <c r="E7" s="20">
        <f t="shared" si="3"/>
        <v>1</v>
      </c>
      <c r="F7" s="20">
        <f t="shared" ref="F7:T7" si="4">+E7</f>
        <v>1</v>
      </c>
      <c r="G7" s="20">
        <f t="shared" si="4"/>
        <v>1</v>
      </c>
      <c r="H7" s="20">
        <f t="shared" si="4"/>
        <v>1</v>
      </c>
      <c r="I7" s="20">
        <f t="shared" si="4"/>
        <v>1</v>
      </c>
      <c r="J7" s="20">
        <f t="shared" si="4"/>
        <v>1</v>
      </c>
      <c r="K7" s="20">
        <f t="shared" si="4"/>
        <v>1</v>
      </c>
      <c r="L7" s="20">
        <f t="shared" si="4"/>
        <v>1</v>
      </c>
      <c r="M7" s="20">
        <f t="shared" si="4"/>
        <v>1</v>
      </c>
      <c r="N7" s="20">
        <f t="shared" si="4"/>
        <v>1</v>
      </c>
      <c r="O7" s="20">
        <f t="shared" si="4"/>
        <v>1</v>
      </c>
      <c r="P7" s="20">
        <f t="shared" si="4"/>
        <v>1</v>
      </c>
      <c r="Q7" s="20">
        <f t="shared" si="4"/>
        <v>1</v>
      </c>
      <c r="R7" s="20">
        <f t="shared" si="4"/>
        <v>1</v>
      </c>
      <c r="S7" s="20">
        <f t="shared" si="4"/>
        <v>1</v>
      </c>
      <c r="T7" s="20">
        <f t="shared" si="4"/>
        <v>1</v>
      </c>
      <c r="V7" s="20"/>
    </row>
    <row r="8" spans="2:22" x14ac:dyDescent="0.55000000000000004">
      <c r="B8" s="3" t="s">
        <v>3</v>
      </c>
      <c r="C8" s="26">
        <v>1</v>
      </c>
      <c r="D8" s="20">
        <f t="shared" si="3"/>
        <v>1</v>
      </c>
      <c r="E8" s="20">
        <f t="shared" si="3"/>
        <v>1</v>
      </c>
      <c r="F8" s="20">
        <f t="shared" ref="F8:T8" si="5">+E8</f>
        <v>1</v>
      </c>
      <c r="G8" s="20">
        <f t="shared" si="5"/>
        <v>1</v>
      </c>
      <c r="H8" s="20">
        <f t="shared" si="5"/>
        <v>1</v>
      </c>
      <c r="I8" s="20">
        <f t="shared" si="5"/>
        <v>1</v>
      </c>
      <c r="J8" s="20">
        <f t="shared" si="5"/>
        <v>1</v>
      </c>
      <c r="K8" s="20">
        <f t="shared" si="5"/>
        <v>1</v>
      </c>
      <c r="L8" s="20">
        <f t="shared" si="5"/>
        <v>1</v>
      </c>
      <c r="M8" s="20">
        <f t="shared" si="5"/>
        <v>1</v>
      </c>
      <c r="N8" s="20">
        <f t="shared" si="5"/>
        <v>1</v>
      </c>
      <c r="O8" s="20">
        <f t="shared" si="5"/>
        <v>1</v>
      </c>
      <c r="P8" s="20">
        <f t="shared" si="5"/>
        <v>1</v>
      </c>
      <c r="Q8" s="20">
        <f t="shared" si="5"/>
        <v>1</v>
      </c>
      <c r="R8" s="20">
        <f t="shared" si="5"/>
        <v>1</v>
      </c>
      <c r="S8" s="20">
        <f t="shared" si="5"/>
        <v>1</v>
      </c>
      <c r="T8" s="20">
        <f t="shared" si="5"/>
        <v>1</v>
      </c>
      <c r="V8" s="20"/>
    </row>
    <row r="9" spans="2:22" x14ac:dyDescent="0.55000000000000004">
      <c r="B9" s="3" t="s">
        <v>27</v>
      </c>
      <c r="C9" s="29">
        <f>C6-C7-C8</f>
        <v>2</v>
      </c>
      <c r="D9" s="29">
        <f t="shared" ref="D9:T9" si="6">D6-D7-D8</f>
        <v>2</v>
      </c>
      <c r="E9" s="29">
        <f t="shared" si="6"/>
        <v>2</v>
      </c>
      <c r="F9" s="29">
        <f t="shared" si="6"/>
        <v>2</v>
      </c>
      <c r="G9" s="29">
        <f t="shared" si="6"/>
        <v>2</v>
      </c>
      <c r="H9" s="29">
        <f t="shared" si="6"/>
        <v>2</v>
      </c>
      <c r="I9" s="29">
        <f t="shared" si="6"/>
        <v>2</v>
      </c>
      <c r="J9" s="29">
        <f t="shared" si="6"/>
        <v>2</v>
      </c>
      <c r="K9" s="29">
        <f t="shared" si="6"/>
        <v>2</v>
      </c>
      <c r="L9" s="29">
        <f t="shared" si="6"/>
        <v>2</v>
      </c>
      <c r="M9" s="29">
        <f t="shared" si="6"/>
        <v>2</v>
      </c>
      <c r="N9" s="29">
        <f t="shared" si="6"/>
        <v>2</v>
      </c>
      <c r="O9" s="29">
        <f t="shared" si="6"/>
        <v>2</v>
      </c>
      <c r="P9" s="29">
        <f t="shared" si="6"/>
        <v>2</v>
      </c>
      <c r="Q9" s="29">
        <f t="shared" si="6"/>
        <v>2</v>
      </c>
      <c r="R9" s="29">
        <f t="shared" si="6"/>
        <v>2</v>
      </c>
      <c r="S9" s="29">
        <f t="shared" si="6"/>
        <v>2</v>
      </c>
      <c r="T9" s="29">
        <f t="shared" si="6"/>
        <v>2</v>
      </c>
    </row>
    <row r="10" spans="2:22" x14ac:dyDescent="0.55000000000000004">
      <c r="B10" s="3" t="s">
        <v>14</v>
      </c>
      <c r="C10" s="27">
        <v>30</v>
      </c>
      <c r="D10" s="12">
        <f>+C10*(1+D11)</f>
        <v>48</v>
      </c>
      <c r="E10" s="12">
        <f t="shared" ref="E10:T10" si="7">+D10*(1+E11)</f>
        <v>72</v>
      </c>
      <c r="F10" s="12">
        <f t="shared" si="7"/>
        <v>93.600000000000009</v>
      </c>
      <c r="G10" s="12">
        <f t="shared" si="7"/>
        <v>121.68000000000002</v>
      </c>
      <c r="H10" s="12">
        <f t="shared" si="7"/>
        <v>158.18400000000003</v>
      </c>
      <c r="I10" s="12">
        <f t="shared" si="7"/>
        <v>205.63920000000005</v>
      </c>
      <c r="J10" s="12">
        <f t="shared" si="7"/>
        <v>267.33096000000006</v>
      </c>
      <c r="K10" s="12">
        <f t="shared" si="7"/>
        <v>347.53024800000009</v>
      </c>
      <c r="L10" s="12">
        <f t="shared" si="7"/>
        <v>451.78932240000012</v>
      </c>
      <c r="M10" s="12">
        <f t="shared" si="7"/>
        <v>587.32611912000016</v>
      </c>
      <c r="N10" s="12">
        <f t="shared" si="7"/>
        <v>763.52395485600027</v>
      </c>
      <c r="O10" s="12">
        <f t="shared" si="7"/>
        <v>992.58114131280036</v>
      </c>
      <c r="P10" s="12">
        <f t="shared" si="7"/>
        <v>1290.3554837066406</v>
      </c>
      <c r="Q10" s="12">
        <f t="shared" si="7"/>
        <v>1677.4621288186329</v>
      </c>
      <c r="R10" s="12">
        <f t="shared" si="7"/>
        <v>2180.7007674642227</v>
      </c>
      <c r="S10" s="12">
        <f t="shared" si="7"/>
        <v>2834.9109977034896</v>
      </c>
      <c r="T10" s="12">
        <f t="shared" si="7"/>
        <v>3685.3842970145365</v>
      </c>
      <c r="V10" s="9"/>
    </row>
    <row r="11" spans="2:22" x14ac:dyDescent="0.55000000000000004">
      <c r="B11" s="3" t="s">
        <v>23</v>
      </c>
      <c r="C11" s="12"/>
      <c r="D11" s="30">
        <v>0.6</v>
      </c>
      <c r="E11" s="30">
        <v>0.5</v>
      </c>
      <c r="F11" s="30">
        <v>0.3</v>
      </c>
      <c r="G11" s="31">
        <f>+F11</f>
        <v>0.3</v>
      </c>
      <c r="H11" s="31">
        <f t="shared" ref="H11:T11" si="8">+G11</f>
        <v>0.3</v>
      </c>
      <c r="I11" s="31">
        <f t="shared" si="8"/>
        <v>0.3</v>
      </c>
      <c r="J11" s="31">
        <f t="shared" si="8"/>
        <v>0.3</v>
      </c>
      <c r="K11" s="31">
        <f t="shared" si="8"/>
        <v>0.3</v>
      </c>
      <c r="L11" s="31">
        <f t="shared" si="8"/>
        <v>0.3</v>
      </c>
      <c r="M11" s="31">
        <f t="shared" si="8"/>
        <v>0.3</v>
      </c>
      <c r="N11" s="31">
        <f t="shared" si="8"/>
        <v>0.3</v>
      </c>
      <c r="O11" s="31">
        <f t="shared" si="8"/>
        <v>0.3</v>
      </c>
      <c r="P11" s="31">
        <f t="shared" si="8"/>
        <v>0.3</v>
      </c>
      <c r="Q11" s="31">
        <f t="shared" si="8"/>
        <v>0.3</v>
      </c>
      <c r="R11" s="31">
        <f t="shared" si="8"/>
        <v>0.3</v>
      </c>
      <c r="S11" s="31">
        <f t="shared" si="8"/>
        <v>0.3</v>
      </c>
      <c r="T11" s="31">
        <f t="shared" si="8"/>
        <v>0.3</v>
      </c>
      <c r="V11" s="12"/>
    </row>
    <row r="12" spans="2:22" x14ac:dyDescent="0.55000000000000004">
      <c r="B12" s="3" t="s">
        <v>15</v>
      </c>
      <c r="C12" s="12">
        <f>+C10*30</f>
        <v>900</v>
      </c>
      <c r="D12" s="12">
        <f>+D10*30</f>
        <v>1440</v>
      </c>
      <c r="E12" s="12">
        <f>+E10*30</f>
        <v>2160</v>
      </c>
      <c r="F12" s="12">
        <f t="shared" ref="F12:T12" si="9">+F10*30</f>
        <v>2808.0000000000005</v>
      </c>
      <c r="G12" s="12">
        <f t="shared" si="9"/>
        <v>3650.4000000000005</v>
      </c>
      <c r="H12" s="12">
        <f t="shared" si="9"/>
        <v>4745.5200000000004</v>
      </c>
      <c r="I12" s="12">
        <f t="shared" si="9"/>
        <v>6169.1760000000013</v>
      </c>
      <c r="J12" s="12">
        <f t="shared" si="9"/>
        <v>8019.9288000000015</v>
      </c>
      <c r="K12" s="12">
        <f t="shared" si="9"/>
        <v>10425.907440000003</v>
      </c>
      <c r="L12" s="12">
        <f t="shared" si="9"/>
        <v>13553.679672000004</v>
      </c>
      <c r="M12" s="12">
        <f t="shared" si="9"/>
        <v>17619.783573600005</v>
      </c>
      <c r="N12" s="12">
        <f t="shared" si="9"/>
        <v>22905.718645680008</v>
      </c>
      <c r="O12" s="12">
        <f t="shared" si="9"/>
        <v>29777.434239384012</v>
      </c>
      <c r="P12" s="12">
        <f t="shared" si="9"/>
        <v>38710.664511199218</v>
      </c>
      <c r="Q12" s="12">
        <f t="shared" si="9"/>
        <v>50323.863864558989</v>
      </c>
      <c r="R12" s="12">
        <f t="shared" si="9"/>
        <v>65421.023023926682</v>
      </c>
      <c r="S12" s="12">
        <f t="shared" si="9"/>
        <v>85047.329931104687</v>
      </c>
      <c r="T12" s="12">
        <f t="shared" si="9"/>
        <v>110561.5289104361</v>
      </c>
      <c r="V12" s="12">
        <f>SUM(C12:U12)</f>
        <v>474239.95861188968</v>
      </c>
    </row>
    <row r="14" spans="2:22" x14ac:dyDescent="0.55000000000000004">
      <c r="B14" s="4" t="s">
        <v>4</v>
      </c>
      <c r="K14" s="29"/>
    </row>
    <row r="15" spans="2:22" x14ac:dyDescent="0.55000000000000004">
      <c r="B15" s="3" t="s">
        <v>5</v>
      </c>
      <c r="C15" s="13">
        <f t="shared" ref="C15:T15" si="10">+C6*C$12</f>
        <v>3600</v>
      </c>
      <c r="D15" s="13">
        <f t="shared" si="10"/>
        <v>5760</v>
      </c>
      <c r="E15" s="13">
        <f t="shared" si="10"/>
        <v>8640</v>
      </c>
      <c r="F15" s="13">
        <f t="shared" si="10"/>
        <v>11232.000000000002</v>
      </c>
      <c r="G15" s="13">
        <f t="shared" si="10"/>
        <v>14601.600000000002</v>
      </c>
      <c r="H15" s="13">
        <f t="shared" si="10"/>
        <v>18982.080000000002</v>
      </c>
      <c r="I15" s="13">
        <f t="shared" si="10"/>
        <v>24676.704000000005</v>
      </c>
      <c r="J15" s="13">
        <f t="shared" si="10"/>
        <v>32079.715200000006</v>
      </c>
      <c r="K15" s="13">
        <f t="shared" si="10"/>
        <v>41703.629760000011</v>
      </c>
      <c r="L15" s="13">
        <f t="shared" si="10"/>
        <v>54214.718688000015</v>
      </c>
      <c r="M15" s="13">
        <f t="shared" si="10"/>
        <v>70479.134294400021</v>
      </c>
      <c r="N15" s="13">
        <f t="shared" si="10"/>
        <v>91622.874582720033</v>
      </c>
      <c r="O15" s="13">
        <f t="shared" si="10"/>
        <v>119109.73695753605</v>
      </c>
      <c r="P15" s="13">
        <f t="shared" si="10"/>
        <v>154842.65804479687</v>
      </c>
      <c r="Q15" s="13">
        <f t="shared" si="10"/>
        <v>201295.45545823596</v>
      </c>
      <c r="R15" s="13">
        <f t="shared" si="10"/>
        <v>261684.09209570673</v>
      </c>
      <c r="S15" s="13">
        <f t="shared" si="10"/>
        <v>340189.31972441875</v>
      </c>
      <c r="T15" s="13">
        <f t="shared" si="10"/>
        <v>442246.1156417444</v>
      </c>
      <c r="V15" s="13">
        <f>SUM(C15:U15)</f>
        <v>1896959.8344475587</v>
      </c>
    </row>
    <row r="16" spans="2:22" x14ac:dyDescent="0.55000000000000004">
      <c r="B16" s="3" t="s">
        <v>2</v>
      </c>
      <c r="C16" s="13">
        <f t="shared" ref="C16:T16" si="11">+C7*C$12</f>
        <v>900</v>
      </c>
      <c r="D16" s="13">
        <f t="shared" si="11"/>
        <v>1440</v>
      </c>
      <c r="E16" s="13">
        <f t="shared" si="11"/>
        <v>2160</v>
      </c>
      <c r="F16" s="13">
        <f t="shared" si="11"/>
        <v>2808.0000000000005</v>
      </c>
      <c r="G16" s="13">
        <f t="shared" si="11"/>
        <v>3650.4000000000005</v>
      </c>
      <c r="H16" s="13">
        <f t="shared" si="11"/>
        <v>4745.5200000000004</v>
      </c>
      <c r="I16" s="13">
        <f t="shared" si="11"/>
        <v>6169.1760000000013</v>
      </c>
      <c r="J16" s="13">
        <f t="shared" si="11"/>
        <v>8019.9288000000015</v>
      </c>
      <c r="K16" s="13">
        <f t="shared" si="11"/>
        <v>10425.907440000003</v>
      </c>
      <c r="L16" s="13">
        <f t="shared" si="11"/>
        <v>13553.679672000004</v>
      </c>
      <c r="M16" s="13">
        <f t="shared" si="11"/>
        <v>17619.783573600005</v>
      </c>
      <c r="N16" s="13">
        <f t="shared" si="11"/>
        <v>22905.718645680008</v>
      </c>
      <c r="O16" s="13">
        <f t="shared" si="11"/>
        <v>29777.434239384012</v>
      </c>
      <c r="P16" s="13">
        <f t="shared" si="11"/>
        <v>38710.664511199218</v>
      </c>
      <c r="Q16" s="13">
        <f t="shared" si="11"/>
        <v>50323.863864558989</v>
      </c>
      <c r="R16" s="13">
        <f t="shared" si="11"/>
        <v>65421.023023926682</v>
      </c>
      <c r="S16" s="13">
        <f t="shared" si="11"/>
        <v>85047.329931104687</v>
      </c>
      <c r="T16" s="13">
        <f t="shared" si="11"/>
        <v>110561.5289104361</v>
      </c>
      <c r="V16" s="13">
        <f>SUM(C16:U16)</f>
        <v>474239.95861188968</v>
      </c>
    </row>
    <row r="17" spans="2:22" x14ac:dyDescent="0.55000000000000004">
      <c r="B17" s="3" t="s">
        <v>3</v>
      </c>
      <c r="C17" s="13">
        <f t="shared" ref="C17:T17" si="12">+C8*C$12</f>
        <v>900</v>
      </c>
      <c r="D17" s="13">
        <f t="shared" si="12"/>
        <v>1440</v>
      </c>
      <c r="E17" s="13">
        <f t="shared" si="12"/>
        <v>2160</v>
      </c>
      <c r="F17" s="13">
        <f t="shared" si="12"/>
        <v>2808.0000000000005</v>
      </c>
      <c r="G17" s="13">
        <f t="shared" si="12"/>
        <v>3650.4000000000005</v>
      </c>
      <c r="H17" s="13">
        <f t="shared" si="12"/>
        <v>4745.5200000000004</v>
      </c>
      <c r="I17" s="13">
        <f t="shared" si="12"/>
        <v>6169.1760000000013</v>
      </c>
      <c r="J17" s="13">
        <f t="shared" si="12"/>
        <v>8019.9288000000015</v>
      </c>
      <c r="K17" s="13">
        <f t="shared" si="12"/>
        <v>10425.907440000003</v>
      </c>
      <c r="L17" s="13">
        <f t="shared" si="12"/>
        <v>13553.679672000004</v>
      </c>
      <c r="M17" s="13">
        <f t="shared" si="12"/>
        <v>17619.783573600005</v>
      </c>
      <c r="N17" s="13">
        <f t="shared" si="12"/>
        <v>22905.718645680008</v>
      </c>
      <c r="O17" s="13">
        <f t="shared" si="12"/>
        <v>29777.434239384012</v>
      </c>
      <c r="P17" s="13">
        <f t="shared" si="12"/>
        <v>38710.664511199218</v>
      </c>
      <c r="Q17" s="13">
        <f t="shared" si="12"/>
        <v>50323.863864558989</v>
      </c>
      <c r="R17" s="13">
        <f t="shared" si="12"/>
        <v>65421.023023926682</v>
      </c>
      <c r="S17" s="13">
        <f t="shared" si="12"/>
        <v>85047.329931104687</v>
      </c>
      <c r="T17" s="13">
        <f t="shared" si="12"/>
        <v>110561.5289104361</v>
      </c>
      <c r="V17" s="13">
        <f>SUM(C17:U17)</f>
        <v>474239.95861188968</v>
      </c>
    </row>
    <row r="18" spans="2:22" x14ac:dyDescent="0.55000000000000004">
      <c r="B18" s="6" t="s">
        <v>6</v>
      </c>
      <c r="C18" s="14">
        <f>+C15-C16-C17</f>
        <v>1800</v>
      </c>
      <c r="D18" s="14">
        <f t="shared" ref="D18:E18" si="13">+D15-D16-D17</f>
        <v>2880</v>
      </c>
      <c r="E18" s="14">
        <f t="shared" si="13"/>
        <v>4320</v>
      </c>
      <c r="F18" s="14">
        <f t="shared" ref="F18" si="14">+F15-F16-F17</f>
        <v>5616.0000000000018</v>
      </c>
      <c r="G18" s="14">
        <f t="shared" ref="G18" si="15">+G15-G16-G17</f>
        <v>7300.8</v>
      </c>
      <c r="H18" s="14">
        <f t="shared" ref="H18" si="16">+H15-H16-H17</f>
        <v>9491.0400000000009</v>
      </c>
      <c r="I18" s="14">
        <f t="shared" ref="I18" si="17">+I15-I16-I17</f>
        <v>12338.352000000004</v>
      </c>
      <c r="J18" s="14">
        <f t="shared" ref="J18" si="18">+J15-J16-J17</f>
        <v>16039.857600000003</v>
      </c>
      <c r="K18" s="14">
        <f t="shared" ref="K18" si="19">+K15-K16-K17</f>
        <v>20851.814880000005</v>
      </c>
      <c r="L18" s="14">
        <f t="shared" ref="L18" si="20">+L15-L16-L17</f>
        <v>27107.359344000004</v>
      </c>
      <c r="M18" s="14">
        <f t="shared" ref="M18" si="21">+M15-M16-M17</f>
        <v>35239.56714720001</v>
      </c>
      <c r="N18" s="14">
        <f t="shared" ref="N18" si="22">+N15-N16-N17</f>
        <v>45811.437291360009</v>
      </c>
      <c r="O18" s="14">
        <f t="shared" ref="O18" si="23">+O15-O16-O17</f>
        <v>59554.868478768018</v>
      </c>
      <c r="P18" s="14">
        <f t="shared" ref="P18" si="24">+P15-P16-P17</f>
        <v>77421.329022398422</v>
      </c>
      <c r="Q18" s="14">
        <f t="shared" ref="Q18" si="25">+Q15-Q16-Q17</f>
        <v>100647.72772911799</v>
      </c>
      <c r="R18" s="14">
        <f t="shared" ref="R18" si="26">+R15-R16-R17</f>
        <v>130842.04604785336</v>
      </c>
      <c r="S18" s="14">
        <f t="shared" ref="S18" si="27">+S15-S16-S17</f>
        <v>170094.6598622094</v>
      </c>
      <c r="T18" s="14">
        <f t="shared" ref="T18" si="28">+T15-T16-T17</f>
        <v>221123.05782087223</v>
      </c>
      <c r="V18" s="14">
        <f>SUM(C18:U18)</f>
        <v>948479.91722377925</v>
      </c>
    </row>
    <row r="19" spans="2:22" x14ac:dyDescent="0.55000000000000004">
      <c r="B19" s="3"/>
    </row>
    <row r="20" spans="2:22" x14ac:dyDescent="0.55000000000000004">
      <c r="B20" s="3" t="s">
        <v>7</v>
      </c>
      <c r="C20" s="28">
        <v>2000</v>
      </c>
      <c r="D20" s="13">
        <f>+C20</f>
        <v>2000</v>
      </c>
      <c r="E20" s="13">
        <f>+D20</f>
        <v>2000</v>
      </c>
      <c r="F20" s="13">
        <f t="shared" ref="F20:T20" si="29">+E20</f>
        <v>2000</v>
      </c>
      <c r="G20" s="13">
        <f t="shared" si="29"/>
        <v>2000</v>
      </c>
      <c r="H20" s="13">
        <f t="shared" si="29"/>
        <v>2000</v>
      </c>
      <c r="I20" s="13">
        <f t="shared" si="29"/>
        <v>2000</v>
      </c>
      <c r="J20" s="13">
        <f t="shared" si="29"/>
        <v>2000</v>
      </c>
      <c r="K20" s="13">
        <f t="shared" si="29"/>
        <v>2000</v>
      </c>
      <c r="L20" s="13">
        <f t="shared" si="29"/>
        <v>2000</v>
      </c>
      <c r="M20" s="13">
        <f t="shared" si="29"/>
        <v>2000</v>
      </c>
      <c r="N20" s="13">
        <f t="shared" si="29"/>
        <v>2000</v>
      </c>
      <c r="O20" s="13">
        <f t="shared" si="29"/>
        <v>2000</v>
      </c>
      <c r="P20" s="13">
        <f t="shared" si="29"/>
        <v>2000</v>
      </c>
      <c r="Q20" s="13">
        <f t="shared" si="29"/>
        <v>2000</v>
      </c>
      <c r="R20" s="13">
        <f t="shared" si="29"/>
        <v>2000</v>
      </c>
      <c r="S20" s="13">
        <f t="shared" si="29"/>
        <v>2000</v>
      </c>
      <c r="T20" s="13">
        <f t="shared" si="29"/>
        <v>2000</v>
      </c>
      <c r="V20" s="13">
        <f t="shared" ref="V20:V25" si="30">SUM(C20:U20)</f>
        <v>36000</v>
      </c>
    </row>
    <row r="21" spans="2:22" x14ac:dyDescent="0.55000000000000004">
      <c r="B21" s="3" t="s">
        <v>9</v>
      </c>
      <c r="C21" s="28">
        <v>500</v>
      </c>
      <c r="D21" s="13">
        <f t="shared" ref="D21:E24" si="31">+C21</f>
        <v>500</v>
      </c>
      <c r="E21" s="13">
        <f t="shared" si="31"/>
        <v>500</v>
      </c>
      <c r="F21" s="13">
        <f t="shared" ref="F21:T21" si="32">+E21</f>
        <v>500</v>
      </c>
      <c r="G21" s="13">
        <f t="shared" si="32"/>
        <v>500</v>
      </c>
      <c r="H21" s="13">
        <f t="shared" si="32"/>
        <v>500</v>
      </c>
      <c r="I21" s="13">
        <f t="shared" si="32"/>
        <v>500</v>
      </c>
      <c r="J21" s="13">
        <f t="shared" si="32"/>
        <v>500</v>
      </c>
      <c r="K21" s="13">
        <f t="shared" si="32"/>
        <v>500</v>
      </c>
      <c r="L21" s="13">
        <f t="shared" si="32"/>
        <v>500</v>
      </c>
      <c r="M21" s="13">
        <f t="shared" si="32"/>
        <v>500</v>
      </c>
      <c r="N21" s="13">
        <f t="shared" si="32"/>
        <v>500</v>
      </c>
      <c r="O21" s="13">
        <f t="shared" si="32"/>
        <v>500</v>
      </c>
      <c r="P21" s="13">
        <f t="shared" si="32"/>
        <v>500</v>
      </c>
      <c r="Q21" s="13">
        <f t="shared" si="32"/>
        <v>500</v>
      </c>
      <c r="R21" s="13">
        <f t="shared" si="32"/>
        <v>500</v>
      </c>
      <c r="S21" s="13">
        <f t="shared" si="32"/>
        <v>500</v>
      </c>
      <c r="T21" s="13">
        <f t="shared" si="32"/>
        <v>500</v>
      </c>
      <c r="V21" s="13">
        <f t="shared" si="30"/>
        <v>9000</v>
      </c>
    </row>
    <row r="22" spans="2:22" x14ac:dyDescent="0.55000000000000004">
      <c r="B22" s="3" t="s">
        <v>8</v>
      </c>
      <c r="C22" s="28">
        <v>200</v>
      </c>
      <c r="D22" s="13">
        <f t="shared" si="31"/>
        <v>200</v>
      </c>
      <c r="E22" s="13">
        <f t="shared" si="31"/>
        <v>200</v>
      </c>
      <c r="F22" s="13">
        <f t="shared" ref="F22:T22" si="33">+E22</f>
        <v>200</v>
      </c>
      <c r="G22" s="13">
        <f t="shared" si="33"/>
        <v>200</v>
      </c>
      <c r="H22" s="13">
        <f t="shared" si="33"/>
        <v>200</v>
      </c>
      <c r="I22" s="13">
        <f t="shared" si="33"/>
        <v>200</v>
      </c>
      <c r="J22" s="13">
        <f t="shared" si="33"/>
        <v>200</v>
      </c>
      <c r="K22" s="13">
        <f t="shared" si="33"/>
        <v>200</v>
      </c>
      <c r="L22" s="13">
        <f t="shared" si="33"/>
        <v>200</v>
      </c>
      <c r="M22" s="13">
        <f t="shared" si="33"/>
        <v>200</v>
      </c>
      <c r="N22" s="13">
        <f t="shared" si="33"/>
        <v>200</v>
      </c>
      <c r="O22" s="13">
        <f t="shared" si="33"/>
        <v>200</v>
      </c>
      <c r="P22" s="13">
        <f t="shared" si="33"/>
        <v>200</v>
      </c>
      <c r="Q22" s="13">
        <f t="shared" si="33"/>
        <v>200</v>
      </c>
      <c r="R22" s="13">
        <f t="shared" si="33"/>
        <v>200</v>
      </c>
      <c r="S22" s="13">
        <f t="shared" si="33"/>
        <v>200</v>
      </c>
      <c r="T22" s="13">
        <f t="shared" si="33"/>
        <v>200</v>
      </c>
      <c r="V22" s="13">
        <f t="shared" si="30"/>
        <v>3600</v>
      </c>
    </row>
    <row r="23" spans="2:22" x14ac:dyDescent="0.55000000000000004">
      <c r="B23" s="3" t="s">
        <v>12</v>
      </c>
      <c r="C23" s="28">
        <v>15000</v>
      </c>
      <c r="D23" s="13">
        <f t="shared" si="31"/>
        <v>15000</v>
      </c>
      <c r="E23" s="13">
        <f t="shared" si="31"/>
        <v>15000</v>
      </c>
      <c r="F23" s="13">
        <f t="shared" ref="F23:T23" si="34">+E23</f>
        <v>15000</v>
      </c>
      <c r="G23" s="13">
        <f t="shared" si="34"/>
        <v>15000</v>
      </c>
      <c r="H23" s="13">
        <f t="shared" si="34"/>
        <v>15000</v>
      </c>
      <c r="I23" s="13">
        <f t="shared" si="34"/>
        <v>15000</v>
      </c>
      <c r="J23" s="13">
        <f t="shared" si="34"/>
        <v>15000</v>
      </c>
      <c r="K23" s="13">
        <f t="shared" si="34"/>
        <v>15000</v>
      </c>
      <c r="L23" s="13">
        <f t="shared" si="34"/>
        <v>15000</v>
      </c>
      <c r="M23" s="13">
        <f t="shared" si="34"/>
        <v>15000</v>
      </c>
      <c r="N23" s="13">
        <f t="shared" si="34"/>
        <v>15000</v>
      </c>
      <c r="O23" s="13">
        <f t="shared" si="34"/>
        <v>15000</v>
      </c>
      <c r="P23" s="13">
        <f t="shared" si="34"/>
        <v>15000</v>
      </c>
      <c r="Q23" s="13">
        <f t="shared" si="34"/>
        <v>15000</v>
      </c>
      <c r="R23" s="13">
        <f t="shared" si="34"/>
        <v>15000</v>
      </c>
      <c r="S23" s="13">
        <f t="shared" si="34"/>
        <v>15000</v>
      </c>
      <c r="T23" s="13">
        <f t="shared" si="34"/>
        <v>15000</v>
      </c>
      <c r="V23" s="13">
        <f t="shared" si="30"/>
        <v>270000</v>
      </c>
    </row>
    <row r="24" spans="2:22" x14ac:dyDescent="0.55000000000000004">
      <c r="B24" s="3" t="s">
        <v>10</v>
      </c>
      <c r="C24" s="28">
        <v>3000</v>
      </c>
      <c r="D24" s="13">
        <f t="shared" si="31"/>
        <v>3000</v>
      </c>
      <c r="E24" s="13">
        <f t="shared" si="31"/>
        <v>3000</v>
      </c>
      <c r="F24" s="13">
        <f t="shared" ref="F24:T24" si="35">+E24</f>
        <v>3000</v>
      </c>
      <c r="G24" s="13">
        <f t="shared" si="35"/>
        <v>3000</v>
      </c>
      <c r="H24" s="13">
        <f t="shared" si="35"/>
        <v>3000</v>
      </c>
      <c r="I24" s="13">
        <f t="shared" si="35"/>
        <v>3000</v>
      </c>
      <c r="J24" s="13">
        <f t="shared" si="35"/>
        <v>3000</v>
      </c>
      <c r="K24" s="13">
        <f t="shared" si="35"/>
        <v>3000</v>
      </c>
      <c r="L24" s="13">
        <f t="shared" si="35"/>
        <v>3000</v>
      </c>
      <c r="M24" s="13">
        <f t="shared" si="35"/>
        <v>3000</v>
      </c>
      <c r="N24" s="13">
        <f t="shared" si="35"/>
        <v>3000</v>
      </c>
      <c r="O24" s="13">
        <f t="shared" si="35"/>
        <v>3000</v>
      </c>
      <c r="P24" s="13">
        <f t="shared" si="35"/>
        <v>3000</v>
      </c>
      <c r="Q24" s="13">
        <f t="shared" si="35"/>
        <v>3000</v>
      </c>
      <c r="R24" s="13">
        <f t="shared" si="35"/>
        <v>3000</v>
      </c>
      <c r="S24" s="13">
        <f t="shared" si="35"/>
        <v>3000</v>
      </c>
      <c r="T24" s="13">
        <f t="shared" si="35"/>
        <v>3000</v>
      </c>
      <c r="V24" s="13">
        <f t="shared" si="30"/>
        <v>54000</v>
      </c>
    </row>
    <row r="25" spans="2:22" x14ac:dyDescent="0.55000000000000004">
      <c r="B25" s="6" t="s">
        <v>11</v>
      </c>
      <c r="C25" s="15">
        <f t="shared" ref="C25:T25" si="36">SUM(C20:C24)</f>
        <v>20700</v>
      </c>
      <c r="D25" s="15">
        <f t="shared" si="36"/>
        <v>20700</v>
      </c>
      <c r="E25" s="15">
        <f t="shared" si="36"/>
        <v>20700</v>
      </c>
      <c r="F25" s="15">
        <f t="shared" si="36"/>
        <v>20700</v>
      </c>
      <c r="G25" s="15">
        <f t="shared" si="36"/>
        <v>20700</v>
      </c>
      <c r="H25" s="15">
        <f t="shared" si="36"/>
        <v>20700</v>
      </c>
      <c r="I25" s="15">
        <f t="shared" si="36"/>
        <v>20700</v>
      </c>
      <c r="J25" s="15">
        <f t="shared" si="36"/>
        <v>20700</v>
      </c>
      <c r="K25" s="15">
        <f t="shared" si="36"/>
        <v>20700</v>
      </c>
      <c r="L25" s="15">
        <f t="shared" si="36"/>
        <v>20700</v>
      </c>
      <c r="M25" s="15">
        <f t="shared" si="36"/>
        <v>20700</v>
      </c>
      <c r="N25" s="15">
        <f t="shared" si="36"/>
        <v>20700</v>
      </c>
      <c r="O25" s="15">
        <f t="shared" si="36"/>
        <v>20700</v>
      </c>
      <c r="P25" s="15">
        <f t="shared" si="36"/>
        <v>20700</v>
      </c>
      <c r="Q25" s="15">
        <f t="shared" si="36"/>
        <v>20700</v>
      </c>
      <c r="R25" s="15">
        <f t="shared" si="36"/>
        <v>20700</v>
      </c>
      <c r="S25" s="15">
        <f t="shared" si="36"/>
        <v>20700</v>
      </c>
      <c r="T25" s="15">
        <f t="shared" si="36"/>
        <v>20700</v>
      </c>
      <c r="V25" s="15">
        <f t="shared" si="30"/>
        <v>372600</v>
      </c>
    </row>
    <row r="26" spans="2:22" x14ac:dyDescent="0.55000000000000004">
      <c r="B26" s="3"/>
    </row>
    <row r="27" spans="2:22" s="1" customFormat="1" x14ac:dyDescent="0.55000000000000004">
      <c r="B27" s="7" t="s">
        <v>13</v>
      </c>
      <c r="C27" s="16">
        <f t="shared" ref="C27:T27" si="37">+C18-C25</f>
        <v>-18900</v>
      </c>
      <c r="D27" s="16">
        <f t="shared" si="37"/>
        <v>-17820</v>
      </c>
      <c r="E27" s="16">
        <f t="shared" si="37"/>
        <v>-16380</v>
      </c>
      <c r="F27" s="16">
        <f t="shared" si="37"/>
        <v>-15083.999999999998</v>
      </c>
      <c r="G27" s="16">
        <f t="shared" si="37"/>
        <v>-13399.2</v>
      </c>
      <c r="H27" s="16">
        <f t="shared" si="37"/>
        <v>-11208.96</v>
      </c>
      <c r="I27" s="16">
        <f t="shared" si="37"/>
        <v>-8361.6479999999956</v>
      </c>
      <c r="J27" s="16">
        <f t="shared" si="37"/>
        <v>-4660.142399999997</v>
      </c>
      <c r="K27" s="16">
        <f t="shared" si="37"/>
        <v>151.81488000000536</v>
      </c>
      <c r="L27" s="16">
        <f t="shared" si="37"/>
        <v>6407.3593440000041</v>
      </c>
      <c r="M27" s="16">
        <f t="shared" si="37"/>
        <v>14539.56714720001</v>
      </c>
      <c r="N27" s="16">
        <f t="shared" si="37"/>
        <v>25111.437291360009</v>
      </c>
      <c r="O27" s="16">
        <f t="shared" si="37"/>
        <v>38854.868478768018</v>
      </c>
      <c r="P27" s="16">
        <f t="shared" si="37"/>
        <v>56721.329022398422</v>
      </c>
      <c r="Q27" s="16">
        <f t="shared" si="37"/>
        <v>79947.727729117993</v>
      </c>
      <c r="R27" s="16">
        <f t="shared" si="37"/>
        <v>110142.04604785336</v>
      </c>
      <c r="S27" s="16">
        <f t="shared" si="37"/>
        <v>149394.6598622094</v>
      </c>
      <c r="T27" s="16">
        <f t="shared" si="37"/>
        <v>200423.05782087223</v>
      </c>
      <c r="V27" s="16">
        <f>SUM(C27:U27)</f>
        <v>575879.91722377948</v>
      </c>
    </row>
    <row r="29" spans="2:22" x14ac:dyDescent="0.55000000000000004">
      <c r="B29" s="10" t="s">
        <v>16</v>
      </c>
    </row>
    <row r="30" spans="2:22" x14ac:dyDescent="0.55000000000000004">
      <c r="B30" s="3" t="s">
        <v>2</v>
      </c>
      <c r="C30" s="17">
        <f t="shared" ref="C30:T30" si="38">+C16/C$15</f>
        <v>0.25</v>
      </c>
      <c r="D30" s="17">
        <f t="shared" si="38"/>
        <v>0.25</v>
      </c>
      <c r="E30" s="17">
        <f t="shared" si="38"/>
        <v>0.25</v>
      </c>
      <c r="F30" s="17">
        <f t="shared" si="38"/>
        <v>0.25</v>
      </c>
      <c r="G30" s="17">
        <f t="shared" si="38"/>
        <v>0.25</v>
      </c>
      <c r="H30" s="17">
        <f t="shared" si="38"/>
        <v>0.25</v>
      </c>
      <c r="I30" s="17">
        <f t="shared" si="38"/>
        <v>0.25</v>
      </c>
      <c r="J30" s="17">
        <f t="shared" si="38"/>
        <v>0.25</v>
      </c>
      <c r="K30" s="17">
        <f t="shared" si="38"/>
        <v>0.25</v>
      </c>
      <c r="L30" s="17">
        <f t="shared" si="38"/>
        <v>0.25</v>
      </c>
      <c r="M30" s="17">
        <f t="shared" si="38"/>
        <v>0.25</v>
      </c>
      <c r="N30" s="17">
        <f t="shared" si="38"/>
        <v>0.25</v>
      </c>
      <c r="O30" s="17">
        <f t="shared" si="38"/>
        <v>0.25</v>
      </c>
      <c r="P30" s="17">
        <f t="shared" si="38"/>
        <v>0.25</v>
      </c>
      <c r="Q30" s="17">
        <f t="shared" si="38"/>
        <v>0.25</v>
      </c>
      <c r="R30" s="17">
        <f t="shared" si="38"/>
        <v>0.25</v>
      </c>
      <c r="S30" s="17">
        <f t="shared" si="38"/>
        <v>0.25</v>
      </c>
      <c r="T30" s="17">
        <f t="shared" si="38"/>
        <v>0.25</v>
      </c>
      <c r="V30" s="17">
        <f>+V16/V$15</f>
        <v>0.25</v>
      </c>
    </row>
    <row r="31" spans="2:22" x14ac:dyDescent="0.55000000000000004">
      <c r="B31" s="3" t="s">
        <v>3</v>
      </c>
      <c r="C31" s="17">
        <f t="shared" ref="C31:T31" si="39">+C17/C$15</f>
        <v>0.25</v>
      </c>
      <c r="D31" s="17">
        <f t="shared" si="39"/>
        <v>0.25</v>
      </c>
      <c r="E31" s="17">
        <f t="shared" si="39"/>
        <v>0.25</v>
      </c>
      <c r="F31" s="17">
        <f t="shared" si="39"/>
        <v>0.25</v>
      </c>
      <c r="G31" s="17">
        <f t="shared" si="39"/>
        <v>0.25</v>
      </c>
      <c r="H31" s="17">
        <f t="shared" si="39"/>
        <v>0.25</v>
      </c>
      <c r="I31" s="17">
        <f t="shared" si="39"/>
        <v>0.25</v>
      </c>
      <c r="J31" s="17">
        <f t="shared" si="39"/>
        <v>0.25</v>
      </c>
      <c r="K31" s="17">
        <f t="shared" si="39"/>
        <v>0.25</v>
      </c>
      <c r="L31" s="17">
        <f t="shared" si="39"/>
        <v>0.25</v>
      </c>
      <c r="M31" s="17">
        <f t="shared" si="39"/>
        <v>0.25</v>
      </c>
      <c r="N31" s="17">
        <f t="shared" si="39"/>
        <v>0.25</v>
      </c>
      <c r="O31" s="17">
        <f t="shared" si="39"/>
        <v>0.25</v>
      </c>
      <c r="P31" s="17">
        <f t="shared" si="39"/>
        <v>0.25</v>
      </c>
      <c r="Q31" s="17">
        <f t="shared" si="39"/>
        <v>0.25</v>
      </c>
      <c r="R31" s="17">
        <f t="shared" si="39"/>
        <v>0.25</v>
      </c>
      <c r="S31" s="17">
        <f t="shared" si="39"/>
        <v>0.25</v>
      </c>
      <c r="T31" s="17">
        <f t="shared" si="39"/>
        <v>0.25</v>
      </c>
      <c r="V31" s="17">
        <f>+V17/V$15</f>
        <v>0.25</v>
      </c>
    </row>
    <row r="32" spans="2:22" x14ac:dyDescent="0.55000000000000004">
      <c r="B32" s="3" t="s">
        <v>6</v>
      </c>
      <c r="C32" s="17">
        <f t="shared" ref="C32:T32" si="40">+C18/C$15</f>
        <v>0.5</v>
      </c>
      <c r="D32" s="17">
        <f t="shared" si="40"/>
        <v>0.5</v>
      </c>
      <c r="E32" s="17">
        <f t="shared" si="40"/>
        <v>0.5</v>
      </c>
      <c r="F32" s="17">
        <f t="shared" si="40"/>
        <v>0.50000000000000011</v>
      </c>
      <c r="G32" s="17">
        <f t="shared" si="40"/>
        <v>0.49999999999999994</v>
      </c>
      <c r="H32" s="17">
        <f t="shared" si="40"/>
        <v>0.5</v>
      </c>
      <c r="I32" s="17">
        <f t="shared" si="40"/>
        <v>0.50000000000000011</v>
      </c>
      <c r="J32" s="17">
        <f t="shared" si="40"/>
        <v>0.5</v>
      </c>
      <c r="K32" s="17">
        <f t="shared" si="40"/>
        <v>0.5</v>
      </c>
      <c r="L32" s="17">
        <f t="shared" si="40"/>
        <v>0.49999999999999994</v>
      </c>
      <c r="M32" s="17">
        <f t="shared" si="40"/>
        <v>0.5</v>
      </c>
      <c r="N32" s="17">
        <f t="shared" si="40"/>
        <v>0.49999999999999994</v>
      </c>
      <c r="O32" s="17">
        <f t="shared" si="40"/>
        <v>0.49999999999999994</v>
      </c>
      <c r="P32" s="17">
        <f t="shared" si="40"/>
        <v>0.49999999999999989</v>
      </c>
      <c r="Q32" s="17">
        <f t="shared" si="40"/>
        <v>0.50000000000000011</v>
      </c>
      <c r="R32" s="17">
        <f t="shared" si="40"/>
        <v>0.5</v>
      </c>
      <c r="S32" s="17">
        <f t="shared" si="40"/>
        <v>0.50000000000000011</v>
      </c>
      <c r="T32" s="17">
        <f t="shared" si="40"/>
        <v>0.50000000000000011</v>
      </c>
      <c r="V32" s="17">
        <f>+V18/V$15</f>
        <v>0.49999999999999994</v>
      </c>
    </row>
    <row r="33" spans="1:22" x14ac:dyDescent="0.55000000000000004">
      <c r="B33" s="6" t="s">
        <v>13</v>
      </c>
      <c r="C33" s="17">
        <f>+C27/C$15</f>
        <v>-5.25</v>
      </c>
      <c r="D33" s="17">
        <f>+D27/D$15</f>
        <v>-3.09375</v>
      </c>
      <c r="E33" s="17">
        <f>+E27/E$15</f>
        <v>-1.8958333333333333</v>
      </c>
      <c r="F33" s="17">
        <f t="shared" ref="F33:T33" si="41">+F27/F$15</f>
        <v>-1.3429487179487176</v>
      </c>
      <c r="G33" s="17">
        <f t="shared" si="41"/>
        <v>-0.91765285996055224</v>
      </c>
      <c r="H33" s="17">
        <f t="shared" si="41"/>
        <v>-0.59050219996965547</v>
      </c>
      <c r="I33" s="17">
        <f t="shared" si="41"/>
        <v>-0.33884784613050406</v>
      </c>
      <c r="J33" s="17">
        <f t="shared" si="41"/>
        <v>-0.14526757394654166</v>
      </c>
      <c r="K33" s="17">
        <f t="shared" si="41"/>
        <v>3.6403277334295355E-3</v>
      </c>
      <c r="L33" s="17">
        <f t="shared" si="41"/>
        <v>0.11818486748725343</v>
      </c>
      <c r="M33" s="17">
        <f t="shared" si="41"/>
        <v>0.20629605191327194</v>
      </c>
      <c r="N33" s="17">
        <f t="shared" si="41"/>
        <v>0.27407388608713218</v>
      </c>
      <c r="O33" s="17">
        <f t="shared" si="41"/>
        <v>0.32621068160548633</v>
      </c>
      <c r="P33" s="17">
        <f t="shared" si="41"/>
        <v>0.3663159089272971</v>
      </c>
      <c r="Q33" s="17">
        <f t="shared" si="41"/>
        <v>0.39716608379022872</v>
      </c>
      <c r="R33" s="17">
        <f t="shared" si="41"/>
        <v>0.42089698753094512</v>
      </c>
      <c r="S33" s="17">
        <f t="shared" si="41"/>
        <v>0.43915152886995784</v>
      </c>
      <c r="T33" s="17">
        <f t="shared" si="41"/>
        <v>0.45319348374612145</v>
      </c>
      <c r="V33" s="17">
        <f t="shared" ref="V33" si="42">+V27/V$15</f>
        <v>0.3035804484450193</v>
      </c>
    </row>
    <row r="35" spans="1:22" x14ac:dyDescent="0.55000000000000004">
      <c r="B35" s="10" t="s">
        <v>17</v>
      </c>
    </row>
    <row r="36" spans="1:22" x14ac:dyDescent="0.55000000000000004">
      <c r="A36" s="11">
        <v>0.05</v>
      </c>
      <c r="B36" s="3" t="s">
        <v>18</v>
      </c>
      <c r="C36" s="13">
        <f>-C15*$A36</f>
        <v>-180</v>
      </c>
      <c r="D36" s="13">
        <f t="shared" ref="D36:T36" si="43">-(D15-C15)*$A36</f>
        <v>-108</v>
      </c>
      <c r="E36" s="13">
        <f t="shared" si="43"/>
        <v>-144</v>
      </c>
      <c r="F36" s="13">
        <f t="shared" si="43"/>
        <v>-129.60000000000011</v>
      </c>
      <c r="G36" s="13">
        <f t="shared" si="43"/>
        <v>-168.48000000000002</v>
      </c>
      <c r="H36" s="13">
        <f t="shared" si="43"/>
        <v>-219.024</v>
      </c>
      <c r="I36" s="13">
        <f t="shared" si="43"/>
        <v>-284.73120000000017</v>
      </c>
      <c r="J36" s="13">
        <f t="shared" si="43"/>
        <v>-370.15056000000004</v>
      </c>
      <c r="K36" s="13">
        <f t="shared" si="43"/>
        <v>-481.19572800000026</v>
      </c>
      <c r="L36" s="13">
        <f t="shared" si="43"/>
        <v>-625.5544464000003</v>
      </c>
      <c r="M36" s="13">
        <f t="shared" si="43"/>
        <v>-813.22078032000036</v>
      </c>
      <c r="N36" s="13">
        <f t="shared" si="43"/>
        <v>-1057.1870144160007</v>
      </c>
      <c r="O36" s="13">
        <f t="shared" si="43"/>
        <v>-1374.3431187408009</v>
      </c>
      <c r="P36" s="13">
        <f t="shared" si="43"/>
        <v>-1786.6460543630412</v>
      </c>
      <c r="Q36" s="13">
        <f t="shared" si="43"/>
        <v>-2322.6398706719542</v>
      </c>
      <c r="R36" s="13">
        <f t="shared" si="43"/>
        <v>-3019.4318318735386</v>
      </c>
      <c r="S36" s="13">
        <f t="shared" si="43"/>
        <v>-3925.2613814356009</v>
      </c>
      <c r="T36" s="13">
        <f t="shared" si="43"/>
        <v>-5102.8397958662827</v>
      </c>
      <c r="V36" s="13">
        <f>SUM(C36:U36)</f>
        <v>-22112.30578208722</v>
      </c>
    </row>
    <row r="37" spans="1:22" x14ac:dyDescent="0.55000000000000004">
      <c r="B37" s="3" t="s">
        <v>0</v>
      </c>
      <c r="C37" s="28">
        <v>-5000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V37" s="13">
        <f>SUM(C37:U37)</f>
        <v>-5000</v>
      </c>
    </row>
    <row r="38" spans="1:22" x14ac:dyDescent="0.55000000000000004">
      <c r="B38" s="3" t="s">
        <v>19</v>
      </c>
      <c r="C38" s="28">
        <v>-10000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V38" s="13">
        <f>SUM(C38:U38)</f>
        <v>-10000</v>
      </c>
    </row>
    <row r="39" spans="1:22" x14ac:dyDescent="0.55000000000000004">
      <c r="B39" s="6" t="s">
        <v>20</v>
      </c>
      <c r="C39" s="15">
        <f>SUM(C36:C38)</f>
        <v>-15180</v>
      </c>
      <c r="D39" s="15">
        <f>SUM(D36:D38)</f>
        <v>-108</v>
      </c>
      <c r="E39" s="15">
        <f>SUM(E36:E38)</f>
        <v>-144</v>
      </c>
      <c r="F39" s="15">
        <f t="shared" ref="F39:T39" si="44">SUM(F36:F38)</f>
        <v>-129.60000000000011</v>
      </c>
      <c r="G39" s="15">
        <f t="shared" si="44"/>
        <v>-168.48000000000002</v>
      </c>
      <c r="H39" s="15">
        <f t="shared" si="44"/>
        <v>-219.024</v>
      </c>
      <c r="I39" s="15">
        <f t="shared" si="44"/>
        <v>-284.73120000000017</v>
      </c>
      <c r="J39" s="15">
        <f t="shared" si="44"/>
        <v>-370.15056000000004</v>
      </c>
      <c r="K39" s="15">
        <f t="shared" si="44"/>
        <v>-481.19572800000026</v>
      </c>
      <c r="L39" s="15">
        <f t="shared" si="44"/>
        <v>-625.5544464000003</v>
      </c>
      <c r="M39" s="15">
        <f t="shared" si="44"/>
        <v>-813.22078032000036</v>
      </c>
      <c r="N39" s="15">
        <f t="shared" si="44"/>
        <v>-1057.1870144160007</v>
      </c>
      <c r="O39" s="15">
        <f t="shared" si="44"/>
        <v>-1374.3431187408009</v>
      </c>
      <c r="P39" s="15">
        <f t="shared" si="44"/>
        <v>-1786.6460543630412</v>
      </c>
      <c r="Q39" s="15">
        <f t="shared" si="44"/>
        <v>-2322.6398706719542</v>
      </c>
      <c r="R39" s="15">
        <f t="shared" si="44"/>
        <v>-3019.4318318735386</v>
      </c>
      <c r="S39" s="15">
        <f t="shared" si="44"/>
        <v>-3925.2613814356009</v>
      </c>
      <c r="T39" s="15">
        <f t="shared" si="44"/>
        <v>-5102.8397958662827</v>
      </c>
      <c r="V39" s="15">
        <f>SUM(C39:U39)</f>
        <v>-37112.30578208722</v>
      </c>
    </row>
    <row r="41" spans="1:22" s="1" customFormat="1" ht="14.7" thickBot="1" x14ac:dyDescent="0.6">
      <c r="B41" s="4" t="s">
        <v>21</v>
      </c>
      <c r="C41" s="18">
        <f>+C27+C39</f>
        <v>-34080</v>
      </c>
      <c r="D41" s="18">
        <f>+D27+D39</f>
        <v>-17928</v>
      </c>
      <c r="E41" s="18">
        <f>+E27+E39</f>
        <v>-16524</v>
      </c>
      <c r="F41" s="18">
        <f t="shared" ref="F41:T41" si="45">+F27+F39</f>
        <v>-15213.599999999999</v>
      </c>
      <c r="G41" s="18">
        <f t="shared" si="45"/>
        <v>-13567.68</v>
      </c>
      <c r="H41" s="18">
        <f t="shared" si="45"/>
        <v>-11427.983999999999</v>
      </c>
      <c r="I41" s="18">
        <f t="shared" si="45"/>
        <v>-8646.3791999999958</v>
      </c>
      <c r="J41" s="18">
        <f t="shared" si="45"/>
        <v>-5030.292959999997</v>
      </c>
      <c r="K41" s="18">
        <f t="shared" si="45"/>
        <v>-329.3808479999949</v>
      </c>
      <c r="L41" s="18">
        <f t="shared" si="45"/>
        <v>5781.8048976000036</v>
      </c>
      <c r="M41" s="18">
        <f t="shared" si="45"/>
        <v>13726.34636688001</v>
      </c>
      <c r="N41" s="18">
        <f t="shared" si="45"/>
        <v>24054.250276944007</v>
      </c>
      <c r="O41" s="18">
        <f t="shared" si="45"/>
        <v>37480.525360027219</v>
      </c>
      <c r="P41" s="18">
        <f t="shared" si="45"/>
        <v>54934.682968035384</v>
      </c>
      <c r="Q41" s="18">
        <f t="shared" si="45"/>
        <v>77625.087858446044</v>
      </c>
      <c r="R41" s="18">
        <f t="shared" si="45"/>
        <v>107122.61421597982</v>
      </c>
      <c r="S41" s="18">
        <f t="shared" si="45"/>
        <v>145469.39848077379</v>
      </c>
      <c r="T41" s="18">
        <f t="shared" si="45"/>
        <v>195320.21802500595</v>
      </c>
      <c r="V41" s="21"/>
    </row>
    <row r="42" spans="1:22" ht="14.7" thickTop="1" x14ac:dyDescent="0.55000000000000004">
      <c r="B42" t="s">
        <v>22</v>
      </c>
      <c r="C42" s="19">
        <f>+C41</f>
        <v>-34080</v>
      </c>
      <c r="D42" s="19">
        <f>+C42+D41</f>
        <v>-52008</v>
      </c>
      <c r="E42" s="19">
        <f>+D42+E41</f>
        <v>-68532</v>
      </c>
      <c r="F42" s="19">
        <f t="shared" ref="F42:T42" si="46">+E42+F41</f>
        <v>-83745.600000000006</v>
      </c>
      <c r="G42" s="19">
        <f t="shared" si="46"/>
        <v>-97313.279999999999</v>
      </c>
      <c r="H42" s="19">
        <f t="shared" si="46"/>
        <v>-108741.264</v>
      </c>
      <c r="I42" s="19">
        <f t="shared" si="46"/>
        <v>-117387.64319999999</v>
      </c>
      <c r="J42" s="19">
        <f t="shared" si="46"/>
        <v>-122417.93615999998</v>
      </c>
      <c r="K42" s="19">
        <f t="shared" si="46"/>
        <v>-122747.31700799998</v>
      </c>
      <c r="L42" s="19">
        <f t="shared" si="46"/>
        <v>-116965.51211039998</v>
      </c>
      <c r="M42" s="19">
        <f t="shared" si="46"/>
        <v>-103239.16574351997</v>
      </c>
      <c r="N42" s="19">
        <f t="shared" si="46"/>
        <v>-79184.915466575971</v>
      </c>
      <c r="O42" s="19">
        <f t="shared" si="46"/>
        <v>-41704.390106548752</v>
      </c>
      <c r="P42" s="19">
        <f t="shared" si="46"/>
        <v>13230.292861486632</v>
      </c>
      <c r="Q42" s="19">
        <f t="shared" si="46"/>
        <v>90855.380719932669</v>
      </c>
      <c r="R42" s="19">
        <f t="shared" si="46"/>
        <v>197977.99493591249</v>
      </c>
      <c r="S42" s="19">
        <f t="shared" si="46"/>
        <v>343447.39341668627</v>
      </c>
      <c r="T42" s="19">
        <f t="shared" si="46"/>
        <v>538767.61144169222</v>
      </c>
      <c r="V42" s="19"/>
    </row>
    <row r="45" spans="1:22" x14ac:dyDescent="0.55000000000000004">
      <c r="L45">
        <f>L25/2</f>
        <v>10350</v>
      </c>
    </row>
  </sheetData>
  <pageMargins left="0.7" right="0.7" top="0.75" bottom="0.75" header="0.3" footer="0.3"/>
  <pageSetup scale="84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"/>
  <sheetViews>
    <sheetView topLeftCell="B1" workbookViewId="0">
      <selection activeCell="K3" sqref="K3"/>
    </sheetView>
  </sheetViews>
  <sheetFormatPr defaultRowHeight="14.4" x14ac:dyDescent="0.55000000000000004"/>
  <cols>
    <col min="2" max="2" width="14.1015625" bestFit="1" customWidth="1"/>
    <col min="3" max="3" width="10.1015625" bestFit="1" customWidth="1"/>
  </cols>
  <sheetData>
    <row r="1" spans="2:22" x14ac:dyDescent="0.55000000000000004">
      <c r="C1" s="2">
        <f>+Projections!C4</f>
        <v>42826</v>
      </c>
      <c r="D1" s="2">
        <f>+Projections!D4</f>
        <v>42856</v>
      </c>
      <c r="E1" s="2">
        <f>+Projections!E4</f>
        <v>42887</v>
      </c>
      <c r="F1" s="2">
        <f>+Projections!F4</f>
        <v>42917</v>
      </c>
      <c r="G1" s="2">
        <f>+Projections!G4</f>
        <v>42948</v>
      </c>
      <c r="H1" s="2">
        <f>+Projections!H4</f>
        <v>42979</v>
      </c>
      <c r="I1" s="2">
        <f>+Projections!I4</f>
        <v>43009</v>
      </c>
      <c r="J1" s="2">
        <f>+Projections!J4</f>
        <v>43040</v>
      </c>
      <c r="K1" s="2">
        <f>+Projections!K4</f>
        <v>43070</v>
      </c>
      <c r="L1" s="2">
        <f>+Projections!L4</f>
        <v>43101</v>
      </c>
      <c r="M1" s="2">
        <f>+Projections!M4</f>
        <v>43132</v>
      </c>
      <c r="N1" s="2">
        <f>+Projections!N4</f>
        <v>43160</v>
      </c>
      <c r="O1" s="2">
        <f>+Projections!O4</f>
        <v>43191</v>
      </c>
      <c r="P1" s="2">
        <f>+Projections!P4</f>
        <v>43221</v>
      </c>
      <c r="Q1" s="2">
        <f>+Projections!Q4</f>
        <v>43252</v>
      </c>
      <c r="R1" s="2">
        <f>+Projections!R4</f>
        <v>43282</v>
      </c>
      <c r="S1" s="2">
        <f>+Projections!S4</f>
        <v>43313</v>
      </c>
      <c r="T1" s="2">
        <f>+Projections!T4</f>
        <v>43344</v>
      </c>
      <c r="U1" s="2"/>
      <c r="V1" s="2"/>
    </row>
    <row r="2" spans="2:22" x14ac:dyDescent="0.55000000000000004">
      <c r="B2" t="s">
        <v>26</v>
      </c>
      <c r="C2" s="5">
        <f>+Projections!C12/1000</f>
        <v>0.9</v>
      </c>
      <c r="D2" s="5">
        <f>+Projections!D12/1000</f>
        <v>1.44</v>
      </c>
      <c r="E2" s="5">
        <f>+Projections!E12/1000</f>
        <v>2.16</v>
      </c>
      <c r="F2" s="5">
        <f>+Projections!F12/1000</f>
        <v>2.8080000000000003</v>
      </c>
      <c r="G2" s="5">
        <f>+Projections!G12/1000</f>
        <v>3.6504000000000008</v>
      </c>
      <c r="H2" s="5">
        <f>+Projections!H12/1000</f>
        <v>4.7455200000000008</v>
      </c>
      <c r="I2" s="5">
        <f>+Projections!I12/1000</f>
        <v>6.1691760000000011</v>
      </c>
      <c r="J2" s="5">
        <f>+Projections!J12/1000</f>
        <v>8.0199288000000006</v>
      </c>
      <c r="K2" s="5">
        <f>+Projections!K12/1000</f>
        <v>10.425907440000003</v>
      </c>
      <c r="L2" s="5">
        <f>+Projections!L12/1000</f>
        <v>13.553679672000003</v>
      </c>
      <c r="M2" s="5">
        <f>+Projections!M12/1000</f>
        <v>17.619783573600007</v>
      </c>
      <c r="N2" s="5">
        <f>+Projections!N12/1000</f>
        <v>22.905718645680007</v>
      </c>
      <c r="O2" s="5">
        <f>+Projections!O12/1000</f>
        <v>29.777434239384011</v>
      </c>
      <c r="P2" s="5">
        <f>+Projections!P12/1000</f>
        <v>38.710664511199219</v>
      </c>
      <c r="Q2" s="5">
        <f>+Projections!Q12/1000</f>
        <v>50.323863864558987</v>
      </c>
      <c r="R2" s="5">
        <f>+Projections!R12/1000</f>
        <v>65.421023023926679</v>
      </c>
      <c r="S2" s="5">
        <f>+Projections!S12/1000</f>
        <v>85.047329931104684</v>
      </c>
      <c r="T2" s="5">
        <f>+Projections!T12/1000</f>
        <v>110.5615289104361</v>
      </c>
      <c r="U2" s="5"/>
      <c r="V2" s="5"/>
    </row>
    <row r="3" spans="2:22" x14ac:dyDescent="0.55000000000000004">
      <c r="B3" t="s">
        <v>25</v>
      </c>
      <c r="C3" s="5">
        <f>+Projections!C42/1000</f>
        <v>-34.08</v>
      </c>
      <c r="D3" s="5">
        <f>+Projections!D42/1000</f>
        <v>-52.008000000000003</v>
      </c>
      <c r="E3" s="5">
        <f>+Projections!E42/1000</f>
        <v>-68.531999999999996</v>
      </c>
      <c r="F3" s="5">
        <f>+Projections!F42/1000</f>
        <v>-83.74560000000001</v>
      </c>
      <c r="G3" s="5">
        <f>+Projections!G42/1000</f>
        <v>-97.313279999999992</v>
      </c>
      <c r="H3" s="5">
        <f>+Projections!H42/1000</f>
        <v>-108.741264</v>
      </c>
      <c r="I3" s="5">
        <f>+Projections!I42/1000</f>
        <v>-117.38764319999999</v>
      </c>
      <c r="J3" s="5">
        <f>+Projections!J42/1000</f>
        <v>-122.41793615999998</v>
      </c>
      <c r="K3" s="5">
        <f>+Projections!K42/1000</f>
        <v>-122.74731700799998</v>
      </c>
      <c r="L3" s="5">
        <f>+Projections!L42/1000</f>
        <v>-116.96551211039998</v>
      </c>
      <c r="M3" s="5">
        <f>+Projections!M42/1000</f>
        <v>-103.23916574351998</v>
      </c>
      <c r="N3" s="5">
        <f>+Projections!N42/1000</f>
        <v>-79.184915466575973</v>
      </c>
      <c r="O3" s="5">
        <f>+Projections!O42/1000</f>
        <v>-41.70439010654875</v>
      </c>
      <c r="P3" s="5">
        <f>+Projections!P42/1000</f>
        <v>13.230292861486632</v>
      </c>
      <c r="Q3" s="5">
        <f>+Projections!Q42/1000</f>
        <v>90.855380719932668</v>
      </c>
      <c r="R3" s="5">
        <f>+Projections!R42/1000</f>
        <v>197.97799493591248</v>
      </c>
      <c r="S3" s="5">
        <f>+Projections!S42/1000</f>
        <v>343.44739341668628</v>
      </c>
      <c r="T3" s="5">
        <f>+Projections!T42/1000</f>
        <v>538.76761144169222</v>
      </c>
      <c r="U3" s="5"/>
      <c r="V3" s="5"/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Projections</vt:lpstr>
      <vt:lpstr>Output (1)</vt:lpstr>
      <vt:lpstr>Projections!Print_Area</vt:lpstr>
      <vt:lpstr>Projections!Print_Titles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ksalas84@gmail.com</dc:creator>
  <cp:lastModifiedBy>CF User 7</cp:lastModifiedBy>
  <cp:lastPrinted>2015-09-26T20:31:34Z</cp:lastPrinted>
  <dcterms:created xsi:type="dcterms:W3CDTF">2015-09-26T16:59:49Z</dcterms:created>
  <dcterms:modified xsi:type="dcterms:W3CDTF">2017-04-28T07:05:28Z</dcterms:modified>
</cp:coreProperties>
</file>